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5. predan 28.02.2026\Konsolidirano\EXCEL\"/>
    </mc:Choice>
  </mc:AlternateContent>
  <xr:revisionPtr revIDLastSave="0" documentId="13_ncr:1_{5F3CA6F1-2FF9-48AE-B5C3-2C472C5725D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Bilješke!$A$1:$I$42</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I92" i="18" l="1"/>
  <c r="I36" i="22" l="1"/>
  <c r="H36" i="22"/>
  <c r="U27" i="22" l="1"/>
  <c r="I17" i="18"/>
  <c r="H17" i="18"/>
  <c r="L36" i="22" l="1"/>
  <c r="L7" i="22"/>
  <c r="V27" i="22"/>
  <c r="O7" i="22"/>
  <c r="N7" i="22"/>
  <c r="M7" i="22"/>
  <c r="K7" i="22"/>
  <c r="U36" i="22"/>
  <c r="O36" i="22" l="1"/>
  <c r="N36" i="22"/>
  <c r="M36" i="22"/>
  <c r="K36" i="22"/>
  <c r="J36"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I8" i="20" s="1"/>
  <c r="J63" i="26"/>
  <c r="H63" i="26"/>
  <c r="K62" i="26"/>
  <c r="K66" i="26" s="1"/>
  <c r="H62" i="26"/>
  <c r="H8" i="20" s="1"/>
  <c r="H64" i="26"/>
  <c r="I51" i="21"/>
  <c r="I53" i="21" s="1"/>
  <c r="H51" i="21"/>
  <c r="H53" i="21" s="1"/>
  <c r="K109" i="26" l="1"/>
  <c r="K86" i="26"/>
  <c r="I109" i="26"/>
  <c r="I86" i="26"/>
  <c r="H68" i="26"/>
  <c r="J67" i="26"/>
  <c r="I67" i="26"/>
  <c r="I68" i="26"/>
  <c r="J66" i="26"/>
  <c r="J68" i="26"/>
  <c r="K67" i="26"/>
  <c r="K68" i="26"/>
  <c r="H66" i="26"/>
  <c r="H67" i="26"/>
  <c r="I85" i="18"/>
  <c r="H85" i="18"/>
  <c r="H109" i="26" l="1"/>
  <c r="H86" i="26"/>
  <c r="K112" i="26"/>
  <c r="K111" i="26" s="1"/>
  <c r="K85" i="26"/>
  <c r="I112" i="26"/>
  <c r="I111" i="26" s="1"/>
  <c r="I85" i="26"/>
  <c r="J109" i="26"/>
  <c r="J86" i="26"/>
  <c r="I78" i="18"/>
  <c r="H78" i="18"/>
  <c r="J112" i="26" l="1"/>
  <c r="J111" i="26" s="1"/>
  <c r="J85" i="26"/>
  <c r="H112" i="26"/>
  <c r="H111" i="26" s="1"/>
  <c r="H85" i="26"/>
  <c r="H54" i="20"/>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V36" i="22" l="1"/>
  <c r="U56" i="22" s="1"/>
  <c r="U63" i="22" s="1"/>
  <c r="H75" i="18"/>
  <c r="H133" i="18" s="1"/>
  <c r="V56" i="22"/>
  <c r="V63" i="22" s="1"/>
  <c r="W36" i="22"/>
  <c r="Y36" i="22" s="1"/>
  <c r="H42" i="20"/>
  <c r="H55" i="20"/>
  <c r="H9" i="18"/>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0" i="18"/>
  <c r="U59" i="22" l="1"/>
  <c r="V40" i="22"/>
  <c r="W40" i="22" s="1"/>
  <c r="Y40" i="22" s="1"/>
  <c r="W56" i="22"/>
  <c r="Y56" i="22" s="1"/>
  <c r="Y63" i="22" s="1"/>
  <c r="H57" i="20"/>
  <c r="H59" i="20" s="1"/>
  <c r="I24" i="20"/>
  <c r="I27" i="20" s="1"/>
  <c r="I55" i="20"/>
  <c r="H72" i="18"/>
  <c r="H134" i="18" s="1"/>
  <c r="I44" i="18"/>
  <c r="I75" i="18"/>
  <c r="I133" i="18" s="1"/>
  <c r="I9" i="18"/>
  <c r="I42" i="20"/>
  <c r="Y61" i="22"/>
  <c r="W61" i="22"/>
  <c r="Y32" i="22"/>
  <c r="Y33" i="22" s="1"/>
  <c r="W32" i="22"/>
  <c r="W33" i="22" s="1"/>
  <c r="Y34" i="22"/>
  <c r="W34" i="22"/>
  <c r="Y39" i="22"/>
  <c r="W39" i="22"/>
  <c r="Y10" i="22"/>
  <c r="Y30" i="22" s="1"/>
  <c r="W10" i="22"/>
  <c r="W30" i="22" s="1"/>
  <c r="W63" i="22" l="1"/>
  <c r="V59" i="22"/>
  <c r="Y59" i="22"/>
  <c r="Y62" i="22"/>
  <c r="W59" i="22"/>
  <c r="W62" i="22"/>
  <c r="V62" i="22"/>
  <c r="I57" i="20"/>
  <c r="I59" i="20" s="1"/>
  <c r="I72" i="18"/>
  <c r="I134" i="18" s="1"/>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<sst xmlns="http://schemas.openxmlformats.org/spreadsheetml/2006/main" count="543" uniqueCount="476">
  <si>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</si>
  <si>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</si>
  <si>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</si>
  <si>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</si>
  <si>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</si>
  <si>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</si>
  <si>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</si>
  <si>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</si>
  <si>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</si>
  <si>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</si>
  <si>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</si>
  <si>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</si>
  <si>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</si>
  <si>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</si>
  <si>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</si>
  <si>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</si>
  <si>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</si>
  <si>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</si>
  <si>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</si>
  <si>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</si>
  <si>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</si>
  <si>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</si>
  <si>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</si>
  <si>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</si>
  <si>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</si>
  <si>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</si>
  <si>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</si>
  <si>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</si>
  <si>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</si>
  <si>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</si>
  <si>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</si>
  <si>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</si>
  <si>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</si>
  <si>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</si>
  <si>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</si>
  <si>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</si>
  <si>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</si>
  <si>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</si>
  <si>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</si>
  <si>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</si>
  <si>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</si>
  <si>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</si>
  <si>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</si>
  <si>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</si>
  <si>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</si>
  <si>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</si>
  <si>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</si>
  <si>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</si>
  <si>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</si>
  <si>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</si>
  <si>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</si>
  <si>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</si>
  <si>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</si>
  <si>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</si>
  <si>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</si>
  <si>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</si>
  <si>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</si>
  <si>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</si>
  <si>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</si>
  <si>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</si>
  <si>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</si>
  <si>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</si>
  <si>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</si>
  <si>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</si>
  <si>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</si>
  <si>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</si>
  <si>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</si>
  <si>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</si>
  <si>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</si>
  <si>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</si>
  <si>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</si>
  <si>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</si>
  <si>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</si>
  <si>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</si>
  <si>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</si>
  <si>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</si>
  <si>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</si>
  <si>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</si>
  <si>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</si>
  <si>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</si>
  <si>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</si>
  <si>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</si>
  <si>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</si>
  <si>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</si>
  <si>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</si>
  <si>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</si>
  <si>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</si>
  <si>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</si>
  <si>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</si>
  <si>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</si>
  <si>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</si>
  <si>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</si>
  <si>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</si>
  <si>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</si>
  <si>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</si>
  <si>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</si>
  <si>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</si>
  <si>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</si>
  <si>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</si>
  <si>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</si>
  <si>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</si>
  <si>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</si>
  <si>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</si>
  <si>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</si>
  <si>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</si>
  <si>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</si>
  <si>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</si>
  <si>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</si>
  <si>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</si>
  <si>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</si>
  <si>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</si>
  <si>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</si>
  <si>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</si>
  <si>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</si>
  <si>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</si>
  <si>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</si>
  <si>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</si>
  <si>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</si>
  <si>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</si>
  <si>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</si>
  <si>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</si>
  <si>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</si>
  <si>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</si>
  <si>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</si>
  <si>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</si>
  <si>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</si>
  <si>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</si>
  <si>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</si>
  <si>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</si>
  <si>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</si>
  <si>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</si>
  <si>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</si>
  <si>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</si>
  <si>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</si>
  <si>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</si>
  <si>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</si>
  <si>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</si>
  <si>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</si>
  <si>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</si>
  <si>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</si>
  <si>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</si>
  <si>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</si>
  <si>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</si>
  <si>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</si>
  <si>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</si>
  <si>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</si>
  <si>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</si>
  <si>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</si>
  <si>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</si>
  <si>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</si>
  <si>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</si>
  <si>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</si>
  <si>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</si>
  <si>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</si>
  <si>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</si>
  <si>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</si>
  <si>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</si>
  <si>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</si>
  <si>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</si>
  <si>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</si>
  <si>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</si>
  <si>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</si>
  <si>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</si>
  <si>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</si>
  <si>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</si>
  <si>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</si>
  <si>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</si>
  <si>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</si>
  <si>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</si>
  <si>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</si>
  <si>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</si>
  <si>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</si>
  <si>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</si>
  <si>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</si>
  <si>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</si>
  <si>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</si>
  <si>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</si>
  <si>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</si>
  <si>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</si>
  <si>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</si>
  <si>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</si>
  <si>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</si>
  <si>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</si>
  <si>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</si>
  <si>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</si>
  <si>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</si>
  <si>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</si>
  <si>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</si>
  <si>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</si>
  <si>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</si>
  <si>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</si>
  <si>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</si>
  <si>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</si>
  <si>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</si>
  <si>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</si>
  <si>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</si>
  <si>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</si>
  <si>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</si>
  <si>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</si>
  <si>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</si>
  <si>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</si>
  <si>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</si>
  <si>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</si>
  <si>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</si>
  <si>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</si>
  <si>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</si>
  <si>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</si>
  <si>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</si>
  <si>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</si>
  <si>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</si>
  <si>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</si>
  <si>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</si>
  <si>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</si>
  <si>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</si>
  <si>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</si>
  <si>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</si>
  <si>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</si>
  <si>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</si>
  <si>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</si>
  <si>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</si>
  <si>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</si>
  <si>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</si>
  <si>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</si>
  <si>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</si>
  <si>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</si>
  <si>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</si>
  <si>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</si>
  <si>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</si>
  <si>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</si>
  <si>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</si>
  <si>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</si>
  <si>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</si>
  <si>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</si>
  <si>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</si>
  <si>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</si>
  <si>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</si>
  <si>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</si>
  <si>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</si>
  <si>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</si>
  <si>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</si>
  <si>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</si>
  <si>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</si>
  <si>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</si>
  <si>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</si>
  <si>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</si>
  <si>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</si>
  <si>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</si>
  <si>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</si>
  <si>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</si>
  <si>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</si>
  <si>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</si>
  <si>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</si>
  <si>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</si>
  <si>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</si>
  <si>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</si>
  <si>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</si>
  <si>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</si>
  <si>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</si>
  <si>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</si>
  <si>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</si>
  <si>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</si>
  <si>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</si>
  <si>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</si>
  <si>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</si>
  <si>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</si>
  <si>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</si>
  <si>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</si>
  <si>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</si>
  <si>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</si>
  <si>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</si>
  <si>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</si>
  <si>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</si>
  <si>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</si>
  <si>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</si>
  <si>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</si>
  <si>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</si>
  <si>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</si>
  <si>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</si>
  <si>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</si>
  <si>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</si>
  <si>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</si>
  <si>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</si>
  <si>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</si>
  <si>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</si>
  <si>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</si>
  <si>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</si>
  <si>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</si>
  <si>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</si>
  <si>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</si>
  <si>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</si>
  <si>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</si>
  <si>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</si>
  <si>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</si>
  <si>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</si>
  <si>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</si>
  <si>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</si>
  <si>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</si>
  <si>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</si>
  <si>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</si>
  <si>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</si>
  <si>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</si>
  <si>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</si>
  <si>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</si>
  <si>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</si>
  <si>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</si>
  <si>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</si>
  <si>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</si>
  <si>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</si>
  <si>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</si>
  <si>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</si>
  <si>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</si>
  <si>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</si>
  <si>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</si>
  <si>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</si>
  <si>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</si>
  <si>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</si>
  <si>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</si>
  <si>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</si>
  <si>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</si>
  <si>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</si>
  <si>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</si>
  <si>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</si>
  <si>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</si>
  <si>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</si>
  <si>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</si>
  <si>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</si>
  <si>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</si>
  <si>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</si>
  <si>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</si>
  <si>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</si>
  <si>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</si>
  <si>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</si>
  <si>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</si>
  <si>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</si>
  <si>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</si>
  <si>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</si>
  <si>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</si>
  <si>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</si>
  <si>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</si>
  <si>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</si>
  <si>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</si>
  <si>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</si>
  <si>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</si>
  <si>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</si>
  <si>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</si>
  <si>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</si>
  <si>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</si>
  <si>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</si>
  <si>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</si>
  <si>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</si>
  <si>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</si>
  <si>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</si>
  <si>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</si>
  <si>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</si>
  <si>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</si>
  <si>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</si>
  <si>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</si>
  <si>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</si>
  <si>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</si>
  <si>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</si>
  <si>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</si>
  <si>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</si>
  <si>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</si>
  <si>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</si>
  <si>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</si>
  <si>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</si>
  <si>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</si>
  <si>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</si>
  <si>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</si>
  <si>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</si>
  <si>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</si>
  <si>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</si>
  <si>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</si>
  <si>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</si>
  <si>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</si>
  <si>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</si>
  <si>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</si>
  <si>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</si>
  <si>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</si>
  <si>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</si>
  <si>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</si>
  <si>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</si>
  <si>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</si>
  <si>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</si>
  <si>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</si>
  <si>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</si>
  <si>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</si>
  <si>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</si>
  <si>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</si>
  <si>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</si>
  <si>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</si>
  <si>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</si>
  <si>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</si>
  <si>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</si>
  <si>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</si>
  <si>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</si>
  <si>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</si>
  <si>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</si>
  <si>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</si>
  <si>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</si>
  <si>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</si>
  <si>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</si>
  <si>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</si>
  <si>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</si>
  <si>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</si>
  <si>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</si>
  <si>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</si>
  <si>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</si>
  <si>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</si>
  <si>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</si>
  <si>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</si>
  <si>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</si>
  <si>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</si>
  <si>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</si>
  <si>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</si>
  <si>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</si>
  <si>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</si>
  <si>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</si>
  <si>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</si>
  <si>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</si>
  <si>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</si>
  <si>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</si>
  <si>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</si>
  <si>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</si>
  <si>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</si>
  <si>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</si>
  <si>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</si>
  <si>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</si>
  <si>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</si>
  <si>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</si>
  <si>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</si>
  <si>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</si>
  <si>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</si>
  <si>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</si>
  <si>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</si>
  <si>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</si>
  <si>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</si>
  <si>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</si>
  <si>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</si>
  <si>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</si>
  <si>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</si>
  <si>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</si>
  <si>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</si>
  <si>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</si>
  <si>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</si>
  <si>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</si>
  <si>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</si>
  <si>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</si>
  <si>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</si>
  <si>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03036138</t>
  </si>
  <si>
    <t>HR</t>
  </si>
  <si>
    <t>090006523</t>
  </si>
  <si>
    <t>51228874907</t>
  </si>
  <si>
    <t>74780000P0WHNTXNI633</t>
  </si>
  <si>
    <t>2574</t>
  </si>
  <si>
    <t>Luka Ploče d.d.</t>
  </si>
  <si>
    <t>Ploče</t>
  </si>
  <si>
    <t>Trg kralja Tomislava 21</t>
  </si>
  <si>
    <t>financije@luka-ploce.hr</t>
  </si>
  <si>
    <t>www.luka-ploce.hr</t>
  </si>
  <si>
    <t>POMORSKI SERVIS LUKA PLOČE d.o.o.</t>
  </si>
  <si>
    <t>PLOČANSKA PLOVIDBA d.o.o.</t>
  </si>
  <si>
    <t>LUKA ŠPED d.o.o.</t>
  </si>
  <si>
    <t>TRG KRALJA TOMISLAVA 21</t>
  </si>
  <si>
    <t>VLADIMIRA NAZORA 47</t>
  </si>
  <si>
    <t>Lučka cesta bb</t>
  </si>
  <si>
    <t>Obveznik: Grupa Luka Ploče</t>
  </si>
  <si>
    <t xml:space="preserve">Obveznik: Grupa Luka Ploče </t>
  </si>
  <si>
    <t>NEW CONCRETE TECHNOLOGIES d.o.o.</t>
  </si>
  <si>
    <t>DANICA VLAHOVIĆ</t>
  </si>
  <si>
    <t>020 603 413</t>
  </si>
  <si>
    <t>d.vlahovic@luka-ploce.hr</t>
  </si>
  <si>
    <t>stanje na dan 31.12.2025.</t>
  </si>
  <si>
    <t>u razdoblju 01.01.2025. do 31.12.2025.</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</si>
  <si>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01.01.2025. -31.12.2025.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</si>
  <si>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 xml:space="preserve">Grupa Luka Ploče
a) Vidjeti Međuizvještaj poslovodstva za četvrti kvartal 2025. godine.
b) Pristup financijskim izvještajima Izdavatelja dostupan je na stranicama: www.lukaploce.hr i www.zse.hr i u Službenom registru propisanih informacija (HANFA).
c) U izvještajima za razdoblje 01.01.2025.-31.12.2025.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grupe.
d) Nije primjenjivo
e) Nije primjenjivo
1. Luka Ploče d.d. 
Trg kralja Tomislava 21, 20340 Ploče, Hrvatska
MBS:090006523; Trgovački sud u Splitu, stalna služba u Dubrovniku
OIB: 51228874907      MB: 03036138
Djelatnost: obavljanje lučkih djelatnosti (manipulacija teretom),javno skladištenje te usluge veleprodaje i maloprodaje u unutarnjoj i vanjskoj trgovini.
Ovisni subjekti prema MSFI:
Pomorski servis Luka Ploče d.o.o          Pločanska plovidba  d.o.o              Luka šped d.o.o
Trg kralja Tomislava 21                           Vladimira Nazora 47                       Lučka cesta b.b.
20340 Ploče                                              20340 Ploče                                      20340 Ploče
MB: 01400282                                          MB: 01556258                                   MB: 01388592
OIB: 18875024938                                  OIB: 39778257122                            OIB: 28527523504
New Concrete Technologies
Trg kralja Tomislava 21
20340 Ploče
MB: 04951832
OIB: 86977206076
2. Računovodstvene politike Društva i Grupe koje se primjenjuju prilikom sastavljanja financijskih izvještaja za 2025. godinu iste su kao i računovodstvene politike koje su bile primijenjene u godišnjem financijskom izvještaju za 2024. godinu.
3. Grupa nema  financijskih obaveza, jamstava ili izdataka koji nisu prikazani u bilanci.
4. Vidjeti Međuizvještaj poslovodstva za četvrti kvartal 2025. godine.
5. Grupa ima obveze po najmovima proizašle iz primjene MSFI 16 (3.983.706 eura), dugoročni kredit za koji je izdana polica osiguranja za kupljenu opremu (7.709.223 eura) i obveze prema državi za prodane stanove (41.667 eura)
6. Prosječan broj zaposlenih tijekom tekućeg razdoblja: 408.
7. Grupa u tekućem razdoblju nije kapitalizirala trošak plaća.
8. U bilanci je priznato rezerviranje za odgođeni porez u iznosu 134.059 eura.Također je u bilanci prikazana odgođena porezna obveza u iznosu 545.115 eura na dan 31.12.2025. godine.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34 u revidiranom godišnjem financijskom izvješću za 2024. godinu. Nije bilo promjena u četvrtom kvartalu 2025. godine.
10.  Dionički kapital na dan 31.12.2025. sastoji se od 422.967 dionica. Nominalna vrijednost dionice iznosi 53 eura. 
11. Grupa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dvanaestomjesečni konsolidirani financijski izvještaj.
14. Nije primjenjivo
15. Društvo sastavlja konsolidirane financijske izvještaje koji su objavljeni na Internet stranicama : www.lukaploce.hr i www.zse.hr
16. Nije primjenjivo
17. Nije bilo značajnijih događaja koji su nastupili nakon datuma bilance i nisu odraženi u RDG-u 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</si>
</sst>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1" fillId="0" borderId="0"/>
  </cellStyleXfs>
  <cellXfs count="298">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xf numFmtId="0" fontId="0" fillId="0" borderId="0" xfId="0" applyAlignment="1">
      <alignment horizontal="left"/>
    </xf>
  </cellXfs>
  <cellStyles count="9">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7" xr:uid="{303543CC-3D6A-481D-8ABF-0FDDAF9B72A9}"/>
    <cellStyle name="Normal 3 3" xfId="8" xr:uid="{B834602E-44AA-4E55-BC4F-16FE29376961}"/>
    <cellStyle name="Normal 3 4" xfId="6" xr:uid="{5251D466-BE2D-4260-9B20-035B080B582A}"/>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5" sqref="A5:J5"/>
    </sheetView>
  </sheetViews>
  <sheetFormatPr defaultColWidth="9.140625" defaultRowHeight="15" x14ac:dyDescent="0.25"/>
  <cols>
    <col min="1" max="8" width="9.140625" style="82"/>
    <col min="9" max="9" width="15.28515625" style="82" customWidth="1"/>
    <col min="10" max="10" width="12" style="82" bestFit="1" customWidth="1"/>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46022</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20340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396</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460</v>
      </c>
      <c r="B37" s="149"/>
      <c r="C37" s="149"/>
      <c r="D37" s="149"/>
      <c r="E37" s="148" t="s">
        <v>463</v>
      </c>
      <c r="F37" s="149"/>
      <c r="G37" s="149"/>
      <c r="H37" s="149"/>
      <c r="I37" s="150"/>
      <c r="J37" s="76">
        <v>1400282</v>
      </c>
    </row>
    <row r="38" spans="1:10" x14ac:dyDescent="0.25">
      <c r="A38" s="98"/>
      <c r="B38" s="77"/>
      <c r="C38" s="105"/>
      <c r="D38" s="151"/>
      <c r="E38" s="151"/>
      <c r="F38" s="151"/>
      <c r="G38" s="151"/>
      <c r="H38" s="151"/>
      <c r="I38" s="151"/>
      <c r="J38" s="100"/>
    </row>
    <row r="39" spans="1:10" x14ac:dyDescent="0.25">
      <c r="A39" s="148" t="s">
        <v>461</v>
      </c>
      <c r="B39" s="149"/>
      <c r="C39" s="149"/>
      <c r="D39" s="150"/>
      <c r="E39" s="148" t="s">
        <v>464</v>
      </c>
      <c r="F39" s="149"/>
      <c r="G39" s="149"/>
      <c r="H39" s="149"/>
      <c r="I39" s="150"/>
      <c r="J39" s="44">
        <v>1556258</v>
      </c>
    </row>
    <row r="40" spans="1:10" x14ac:dyDescent="0.25">
      <c r="A40" s="98"/>
      <c r="B40" s="77"/>
      <c r="C40" s="105"/>
      <c r="D40" s="113"/>
      <c r="E40" s="151"/>
      <c r="F40" s="151"/>
      <c r="G40" s="151"/>
      <c r="H40" s="151"/>
      <c r="I40" s="99"/>
      <c r="J40" s="100"/>
    </row>
    <row r="41" spans="1:10" x14ac:dyDescent="0.25">
      <c r="A41" s="148" t="s">
        <v>462</v>
      </c>
      <c r="B41" s="149"/>
      <c r="C41" s="149"/>
      <c r="D41" s="150"/>
      <c r="E41" s="148" t="s">
        <v>465</v>
      </c>
      <c r="F41" s="149"/>
      <c r="G41" s="149"/>
      <c r="H41" s="149"/>
      <c r="I41" s="150"/>
      <c r="J41" s="44">
        <v>1388592</v>
      </c>
    </row>
    <row r="42" spans="1:10" x14ac:dyDescent="0.25">
      <c r="A42" s="98"/>
      <c r="B42" s="77"/>
      <c r="C42" s="105"/>
      <c r="D42" s="113"/>
      <c r="E42" s="151"/>
      <c r="F42" s="151"/>
      <c r="G42" s="151"/>
      <c r="H42" s="151"/>
      <c r="I42" s="99"/>
      <c r="J42" s="100"/>
    </row>
    <row r="43" spans="1:10" x14ac:dyDescent="0.25">
      <c r="A43" s="148" t="s">
        <v>468</v>
      </c>
      <c r="B43" s="149"/>
      <c r="C43" s="149"/>
      <c r="D43" s="150"/>
      <c r="E43" s="148" t="s">
        <v>463</v>
      </c>
      <c r="F43" s="149"/>
      <c r="G43" s="149"/>
      <c r="H43" s="149"/>
      <c r="I43" s="150"/>
      <c r="J43" s="44">
        <v>4951832</v>
      </c>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469</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470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471</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0" zoomScale="110" zoomScaleNormal="100" zoomScaleSheetLayoutView="110" workbookViewId="0">
      <selection activeCell="I43" sqref="I1:I1048576"/>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472</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466</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59589154</v>
      </c>
      <c r="I9" s="120">
        <f>I10+I17+I27+I38+I43</f>
        <v>56345068</v>
      </c>
    </row>
    <row r="10" spans="1:9" ht="12.75" customHeight="1" x14ac:dyDescent="0.2">
      <c r="A10" s="186" t="s">
        <v>5</v>
      </c>
      <c r="B10" s="186"/>
      <c r="C10" s="186"/>
      <c r="D10" s="186"/>
      <c r="E10" s="186"/>
      <c r="F10" s="186"/>
      <c r="G10" s="12">
        <v>3</v>
      </c>
      <c r="H10" s="120">
        <f>H11+H12+H13+H14+H15+H16</f>
        <v>1344895</v>
      </c>
      <c r="I10" s="120">
        <f>I11+I12+I13+I14+I15+I16</f>
        <v>1222531</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1344895</v>
      </c>
      <c r="I16" s="18">
        <v>1222531</v>
      </c>
    </row>
    <row r="17" spans="1:9" ht="12.75" customHeight="1" x14ac:dyDescent="0.2">
      <c r="A17" s="186" t="s">
        <v>12</v>
      </c>
      <c r="B17" s="186"/>
      <c r="C17" s="186"/>
      <c r="D17" s="186"/>
      <c r="E17" s="186"/>
      <c r="F17" s="186"/>
      <c r="G17" s="12">
        <v>10</v>
      </c>
      <c r="H17" s="120">
        <f>H18+H19+H20+H21+H22+H23+H24+H25+H26</f>
        <v>57688861</v>
      </c>
      <c r="I17" s="120">
        <f>I18+I19+I20+I21+I22+I23+I24+I25+I26</f>
        <v>54570251</v>
      </c>
    </row>
    <row r="18" spans="1:9" ht="12.75" customHeight="1" x14ac:dyDescent="0.2">
      <c r="A18" s="182" t="s">
        <v>13</v>
      </c>
      <c r="B18" s="182"/>
      <c r="C18" s="182"/>
      <c r="D18" s="182"/>
      <c r="E18" s="182"/>
      <c r="F18" s="182"/>
      <c r="G18" s="11">
        <v>11</v>
      </c>
      <c r="H18" s="18">
        <v>4650527</v>
      </c>
      <c r="I18" s="18">
        <v>4449611</v>
      </c>
    </row>
    <row r="19" spans="1:9" ht="12.75" customHeight="1" x14ac:dyDescent="0.2">
      <c r="A19" s="182" t="s">
        <v>14</v>
      </c>
      <c r="B19" s="182"/>
      <c r="C19" s="182"/>
      <c r="D19" s="182"/>
      <c r="E19" s="182"/>
      <c r="F19" s="182"/>
      <c r="G19" s="11">
        <v>12</v>
      </c>
      <c r="H19" s="18">
        <v>1045924</v>
      </c>
      <c r="I19" s="18">
        <v>1742131</v>
      </c>
    </row>
    <row r="20" spans="1:9" ht="12.75" customHeight="1" x14ac:dyDescent="0.2">
      <c r="A20" s="182" t="s">
        <v>15</v>
      </c>
      <c r="B20" s="182"/>
      <c r="C20" s="182"/>
      <c r="D20" s="182"/>
      <c r="E20" s="182"/>
      <c r="F20" s="182"/>
      <c r="G20" s="11">
        <v>13</v>
      </c>
      <c r="H20" s="18">
        <v>47330104</v>
      </c>
      <c r="I20" s="18">
        <v>44833630</v>
      </c>
    </row>
    <row r="21" spans="1:9" ht="12.75" customHeight="1" x14ac:dyDescent="0.2">
      <c r="A21" s="182" t="s">
        <v>16</v>
      </c>
      <c r="B21" s="182"/>
      <c r="C21" s="182"/>
      <c r="D21" s="182"/>
      <c r="E21" s="182"/>
      <c r="F21" s="182"/>
      <c r="G21" s="11">
        <v>14</v>
      </c>
      <c r="H21" s="18">
        <v>3758047</v>
      </c>
      <c r="I21" s="18">
        <v>3318055</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713231</v>
      </c>
      <c r="I24" s="18">
        <v>94175</v>
      </c>
    </row>
    <row r="25" spans="1:9" ht="12.75" customHeight="1" x14ac:dyDescent="0.2">
      <c r="A25" s="182" t="s">
        <v>20</v>
      </c>
      <c r="B25" s="182"/>
      <c r="C25" s="182"/>
      <c r="D25" s="182"/>
      <c r="E25" s="182"/>
      <c r="F25" s="182"/>
      <c r="G25" s="11">
        <v>18</v>
      </c>
      <c r="H25" s="18">
        <v>25183</v>
      </c>
      <c r="I25" s="18">
        <v>21407</v>
      </c>
    </row>
    <row r="26" spans="1:9" ht="12.75" customHeight="1" x14ac:dyDescent="0.2">
      <c r="A26" s="182" t="s">
        <v>21</v>
      </c>
      <c r="B26" s="182"/>
      <c r="C26" s="182"/>
      <c r="D26" s="182"/>
      <c r="E26" s="182"/>
      <c r="F26" s="182"/>
      <c r="G26" s="11">
        <v>19</v>
      </c>
      <c r="H26" s="18">
        <v>165845</v>
      </c>
      <c r="I26" s="18">
        <v>111242</v>
      </c>
    </row>
    <row r="27" spans="1:9" ht="12.75" customHeight="1" x14ac:dyDescent="0.2">
      <c r="A27" s="186" t="s">
        <v>22</v>
      </c>
      <c r="B27" s="186"/>
      <c r="C27" s="186"/>
      <c r="D27" s="186"/>
      <c r="E27" s="186"/>
      <c r="F27" s="186"/>
      <c r="G27" s="12">
        <v>20</v>
      </c>
      <c r="H27" s="120">
        <f>SUM(H28:H37)</f>
        <v>304327</v>
      </c>
      <c r="I27" s="120">
        <f>SUM(I28:I37)</f>
        <v>347205</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158000</v>
      </c>
      <c r="I31" s="18">
        <v>200878</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146327</v>
      </c>
      <c r="I35" s="18">
        <v>146327</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78415</v>
      </c>
      <c r="I38" s="120">
        <f>I39+I40+I41+I42</f>
        <v>71022</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78415</v>
      </c>
      <c r="I42" s="18">
        <v>71022</v>
      </c>
    </row>
    <row r="43" spans="1:9" ht="12.75" customHeight="1" x14ac:dyDescent="0.2">
      <c r="A43" s="182" t="s">
        <v>38</v>
      </c>
      <c r="B43" s="182"/>
      <c r="C43" s="182"/>
      <c r="D43" s="182"/>
      <c r="E43" s="182"/>
      <c r="F43" s="182"/>
      <c r="G43" s="11">
        <v>36</v>
      </c>
      <c r="H43" s="18">
        <v>172656</v>
      </c>
      <c r="I43" s="18">
        <v>134059</v>
      </c>
    </row>
    <row r="44" spans="1:9" ht="12.75" customHeight="1" x14ac:dyDescent="0.2">
      <c r="A44" s="184" t="s">
        <v>303</v>
      </c>
      <c r="B44" s="184"/>
      <c r="C44" s="184"/>
      <c r="D44" s="184"/>
      <c r="E44" s="184"/>
      <c r="F44" s="184"/>
      <c r="G44" s="12">
        <v>37</v>
      </c>
      <c r="H44" s="120">
        <f>H45+H53+H60+H70</f>
        <v>44765813</v>
      </c>
      <c r="I44" s="120">
        <f>I45+I53+I60+I70</f>
        <v>47688192</v>
      </c>
    </row>
    <row r="45" spans="1:9" ht="12.75" customHeight="1" x14ac:dyDescent="0.2">
      <c r="A45" s="186" t="s">
        <v>39</v>
      </c>
      <c r="B45" s="186"/>
      <c r="C45" s="186"/>
      <c r="D45" s="186"/>
      <c r="E45" s="186"/>
      <c r="F45" s="186"/>
      <c r="G45" s="12">
        <v>38</v>
      </c>
      <c r="H45" s="120">
        <f>SUM(H46:H52)</f>
        <v>1068196</v>
      </c>
      <c r="I45" s="120">
        <f>SUM(I46:I52)</f>
        <v>1156119</v>
      </c>
    </row>
    <row r="46" spans="1:9" ht="12.75" customHeight="1" x14ac:dyDescent="0.2">
      <c r="A46" s="182" t="s">
        <v>40</v>
      </c>
      <c r="B46" s="182"/>
      <c r="C46" s="182"/>
      <c r="D46" s="182"/>
      <c r="E46" s="182"/>
      <c r="F46" s="182"/>
      <c r="G46" s="11">
        <v>39</v>
      </c>
      <c r="H46" s="18">
        <v>1059994</v>
      </c>
      <c r="I46" s="18">
        <v>1147917</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8202</v>
      </c>
      <c r="I49" s="18">
        <v>8202</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19875064</v>
      </c>
      <c r="I53" s="120">
        <f>SUM(I54:I59)</f>
        <v>11475187</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18294532</v>
      </c>
      <c r="I56" s="18">
        <v>10378364</v>
      </c>
    </row>
    <row r="57" spans="1:9" ht="12.75" customHeight="1" x14ac:dyDescent="0.2">
      <c r="A57" s="182" t="s">
        <v>51</v>
      </c>
      <c r="B57" s="182"/>
      <c r="C57" s="182"/>
      <c r="D57" s="182"/>
      <c r="E57" s="182"/>
      <c r="F57" s="182"/>
      <c r="G57" s="11">
        <v>50</v>
      </c>
      <c r="H57" s="18">
        <v>1614</v>
      </c>
      <c r="I57" s="18">
        <v>1013</v>
      </c>
    </row>
    <row r="58" spans="1:9" ht="12.75" customHeight="1" x14ac:dyDescent="0.2">
      <c r="A58" s="182" t="s">
        <v>52</v>
      </c>
      <c r="B58" s="182"/>
      <c r="C58" s="182"/>
      <c r="D58" s="182"/>
      <c r="E58" s="182"/>
      <c r="F58" s="182"/>
      <c r="G58" s="11">
        <v>51</v>
      </c>
      <c r="H58" s="18">
        <v>785982</v>
      </c>
      <c r="I58" s="18">
        <v>742909</v>
      </c>
    </row>
    <row r="59" spans="1:9" ht="12.75" customHeight="1" x14ac:dyDescent="0.2">
      <c r="A59" s="182" t="s">
        <v>53</v>
      </c>
      <c r="B59" s="182"/>
      <c r="C59" s="182"/>
      <c r="D59" s="182"/>
      <c r="E59" s="182"/>
      <c r="F59" s="182"/>
      <c r="G59" s="11">
        <v>52</v>
      </c>
      <c r="H59" s="18">
        <v>792936</v>
      </c>
      <c r="I59" s="18">
        <v>352901</v>
      </c>
    </row>
    <row r="60" spans="1:9" ht="12.75" customHeight="1" x14ac:dyDescent="0.2">
      <c r="A60" s="186" t="s">
        <v>54</v>
      </c>
      <c r="B60" s="186"/>
      <c r="C60" s="186"/>
      <c r="D60" s="186"/>
      <c r="E60" s="186"/>
      <c r="F60" s="186"/>
      <c r="G60" s="12">
        <v>53</v>
      </c>
      <c r="H60" s="120">
        <f>SUM(H61:H69)</f>
        <v>942992</v>
      </c>
      <c r="I60" s="120">
        <f>SUM(I61:I69)</f>
        <v>919766</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42025</v>
      </c>
      <c r="I67" s="18">
        <v>52130</v>
      </c>
    </row>
    <row r="68" spans="1:9" ht="12.75" customHeight="1" x14ac:dyDescent="0.2">
      <c r="A68" s="182" t="s">
        <v>30</v>
      </c>
      <c r="B68" s="182"/>
      <c r="C68" s="182"/>
      <c r="D68" s="182"/>
      <c r="E68" s="182"/>
      <c r="F68" s="182"/>
      <c r="G68" s="11">
        <v>61</v>
      </c>
      <c r="H68" s="18">
        <v>900967</v>
      </c>
      <c r="I68" s="18">
        <v>867636</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22879561</v>
      </c>
      <c r="I70" s="18">
        <v>34137120</v>
      </c>
    </row>
    <row r="71" spans="1:9" ht="12.75" customHeight="1" x14ac:dyDescent="0.2">
      <c r="A71" s="183" t="s">
        <v>58</v>
      </c>
      <c r="B71" s="183"/>
      <c r="C71" s="183"/>
      <c r="D71" s="183"/>
      <c r="E71" s="183"/>
      <c r="F71" s="183"/>
      <c r="G71" s="11">
        <v>64</v>
      </c>
      <c r="H71" s="18">
        <v>169580</v>
      </c>
      <c r="I71" s="18">
        <v>84949</v>
      </c>
    </row>
    <row r="72" spans="1:9" ht="12.75" customHeight="1" x14ac:dyDescent="0.2">
      <c r="A72" s="184" t="s">
        <v>304</v>
      </c>
      <c r="B72" s="184"/>
      <c r="C72" s="184"/>
      <c r="D72" s="184"/>
      <c r="E72" s="184"/>
      <c r="F72" s="184"/>
      <c r="G72" s="12">
        <v>65</v>
      </c>
      <c r="H72" s="120">
        <f>H8+H9+H44+H71</f>
        <v>104524547</v>
      </c>
      <c r="I72" s="120">
        <f>I8+I9+I44+I71</f>
        <v>104118209</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82687340</v>
      </c>
      <c r="I75" s="121">
        <f>I76+I77+I78+I84+I85+I91+I94+I97</f>
        <v>87879472</v>
      </c>
    </row>
    <row r="76" spans="1:9" ht="12.75" customHeight="1" x14ac:dyDescent="0.2">
      <c r="A76" s="182" t="s">
        <v>61</v>
      </c>
      <c r="B76" s="182"/>
      <c r="C76" s="182"/>
      <c r="D76" s="182"/>
      <c r="E76" s="182"/>
      <c r="F76" s="182"/>
      <c r="G76" s="11">
        <v>68</v>
      </c>
      <c r="H76" s="18">
        <v>22417251</v>
      </c>
      <c r="I76" s="18">
        <v>22417251</v>
      </c>
    </row>
    <row r="77" spans="1:9" ht="12.75" customHeight="1" x14ac:dyDescent="0.2">
      <c r="A77" s="182" t="s">
        <v>62</v>
      </c>
      <c r="B77" s="182"/>
      <c r="C77" s="182"/>
      <c r="D77" s="182"/>
      <c r="E77" s="182"/>
      <c r="F77" s="182"/>
      <c r="G77" s="11">
        <v>69</v>
      </c>
      <c r="H77" s="18">
        <v>11731516</v>
      </c>
      <c r="I77" s="18">
        <v>11731516</v>
      </c>
    </row>
    <row r="78" spans="1:9" ht="12.75" customHeight="1" x14ac:dyDescent="0.2">
      <c r="A78" s="186" t="s">
        <v>63</v>
      </c>
      <c r="B78" s="186"/>
      <c r="C78" s="186"/>
      <c r="D78" s="186"/>
      <c r="E78" s="186"/>
      <c r="F78" s="186"/>
      <c r="G78" s="12">
        <v>70</v>
      </c>
      <c r="H78" s="121">
        <f>SUM(H79:H83)</f>
        <v>5201058</v>
      </c>
      <c r="I78" s="121">
        <f>SUM(I79:I83)</f>
        <v>5201058</v>
      </c>
    </row>
    <row r="79" spans="1:9" ht="12.75" customHeight="1" x14ac:dyDescent="0.2">
      <c r="A79" s="182" t="s">
        <v>64</v>
      </c>
      <c r="B79" s="182"/>
      <c r="C79" s="182"/>
      <c r="D79" s="182"/>
      <c r="E79" s="182"/>
      <c r="F79" s="182"/>
      <c r="G79" s="11">
        <v>71</v>
      </c>
      <c r="H79" s="18">
        <v>1122747</v>
      </c>
      <c r="I79" s="18">
        <v>1122747</v>
      </c>
    </row>
    <row r="80" spans="1:9" ht="12.75" customHeight="1" x14ac:dyDescent="0.2">
      <c r="A80" s="182" t="s">
        <v>65</v>
      </c>
      <c r="B80" s="182"/>
      <c r="C80" s="182"/>
      <c r="D80" s="182"/>
      <c r="E80" s="182"/>
      <c r="F80" s="182"/>
      <c r="G80" s="11">
        <v>72</v>
      </c>
      <c r="H80" s="18">
        <v>1181838</v>
      </c>
      <c r="I80" s="18">
        <v>1181838</v>
      </c>
    </row>
    <row r="81" spans="1:9" ht="12.75" customHeight="1" x14ac:dyDescent="0.2">
      <c r="A81" s="182" t="s">
        <v>66</v>
      </c>
      <c r="B81" s="182"/>
      <c r="C81" s="182"/>
      <c r="D81" s="182"/>
      <c r="E81" s="182"/>
      <c r="F81" s="182"/>
      <c r="G81" s="11">
        <v>73</v>
      </c>
      <c r="H81" s="18">
        <v>-141524</v>
      </c>
      <c r="I81" s="18">
        <v>-141524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3037997</v>
      </c>
      <c r="I83" s="18">
        <v>3037997</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36522317</v>
      </c>
      <c r="I91" s="120">
        <f>I92-I93</f>
        <v>43337515</v>
      </c>
    </row>
    <row r="92" spans="1:9" ht="12.75" customHeight="1" x14ac:dyDescent="0.2">
      <c r="A92" s="182" t="s">
        <v>72</v>
      </c>
      <c r="B92" s="182"/>
      <c r="C92" s="182"/>
      <c r="D92" s="182"/>
      <c r="E92" s="182"/>
      <c r="F92" s="182"/>
      <c r="G92" s="11">
        <v>84</v>
      </c>
      <c r="H92" s="18">
        <v>36522317</v>
      </c>
      <c r="I92" s="18">
        <f>H92+H95</f>
        <v>43337515</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6815198</v>
      </c>
      <c r="I94" s="120">
        <f>I95-I96</f>
        <v>5192132</v>
      </c>
    </row>
    <row r="95" spans="1:9" ht="12.75" customHeight="1" x14ac:dyDescent="0.2">
      <c r="A95" s="182" t="s">
        <v>74</v>
      </c>
      <c r="B95" s="182"/>
      <c r="C95" s="182"/>
      <c r="D95" s="182"/>
      <c r="E95" s="182"/>
      <c r="F95" s="182"/>
      <c r="G95" s="11">
        <v>87</v>
      </c>
      <c r="H95" s="18">
        <v>6815198</v>
      </c>
      <c r="I95" s="18">
        <v>5192132</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954962</v>
      </c>
      <c r="I98" s="120">
        <f>SUM(I99:I104)</f>
        <v>646932</v>
      </c>
    </row>
    <row r="99" spans="1:9" ht="12.75" customHeight="1" x14ac:dyDescent="0.2">
      <c r="A99" s="182" t="s">
        <v>77</v>
      </c>
      <c r="B99" s="182"/>
      <c r="C99" s="182"/>
      <c r="D99" s="182"/>
      <c r="E99" s="182"/>
      <c r="F99" s="182"/>
      <c r="G99" s="11">
        <v>91</v>
      </c>
      <c r="H99" s="18">
        <v>936973</v>
      </c>
      <c r="I99" s="18">
        <v>643261</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17989</v>
      </c>
      <c r="I101" s="18">
        <v>3671</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16103263</v>
      </c>
      <c r="I105" s="120">
        <f>SUM(I106:I116)</f>
        <v>12068292</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11444628</v>
      </c>
      <c r="I111" s="18">
        <v>7724023</v>
      </c>
    </row>
    <row r="112" spans="1:9" ht="12.75" customHeight="1" x14ac:dyDescent="0.2">
      <c r="A112" s="182" t="s">
        <v>89</v>
      </c>
      <c r="B112" s="182"/>
      <c r="C112" s="182"/>
      <c r="D112" s="182"/>
      <c r="E112" s="182"/>
      <c r="F112" s="182"/>
      <c r="G112" s="11">
        <v>104</v>
      </c>
      <c r="H112" s="18">
        <v>47500</v>
      </c>
      <c r="I112" s="18">
        <v>47500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4020594</v>
      </c>
      <c r="I115" s="18">
        <v>3751654</v>
      </c>
    </row>
    <row r="116" spans="1:9" ht="12.75" customHeight="1" x14ac:dyDescent="0.2">
      <c r="A116" s="182" t="s">
        <v>93</v>
      </c>
      <c r="B116" s="182"/>
      <c r="C116" s="182"/>
      <c r="D116" s="182"/>
      <c r="E116" s="182"/>
      <c r="F116" s="182"/>
      <c r="G116" s="11">
        <v>108</v>
      </c>
      <c r="H116" s="18">
        <v>590541</v>
      </c>
      <c r="I116" s="18">
        <v>545115</v>
      </c>
    </row>
    <row r="117" spans="1:9" ht="12.75" customHeight="1" x14ac:dyDescent="0.2">
      <c r="A117" s="184" t="s">
        <v>357</v>
      </c>
      <c r="B117" s="184"/>
      <c r="C117" s="184"/>
      <c r="D117" s="184"/>
      <c r="E117" s="184"/>
      <c r="F117" s="184"/>
      <c r="G117" s="12">
        <v>109</v>
      </c>
      <c r="H117" s="120">
        <f>SUM(H118:H131)</f>
        <v>4669109</v>
      </c>
      <c r="I117" s="120">
        <f>SUM(I118:I131)</f>
        <v>3519989</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118218</v>
      </c>
      <c r="I120" s="18">
        <v>113654</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2054630</v>
      </c>
      <c r="I123" s="18">
        <v>1054249</v>
      </c>
    </row>
    <row r="124" spans="1:9" ht="12.75" customHeight="1" x14ac:dyDescent="0.2">
      <c r="A124" s="182" t="s">
        <v>89</v>
      </c>
      <c r="B124" s="182"/>
      <c r="C124" s="182"/>
      <c r="D124" s="182"/>
      <c r="E124" s="182"/>
      <c r="F124" s="182"/>
      <c r="G124" s="11">
        <v>116</v>
      </c>
      <c r="H124" s="18">
        <v>44046</v>
      </c>
      <c r="I124" s="18">
        <v>7336</v>
      </c>
    </row>
    <row r="125" spans="1:9" ht="12.75" customHeight="1" x14ac:dyDescent="0.2">
      <c r="A125" s="182" t="s">
        <v>90</v>
      </c>
      <c r="B125" s="182"/>
      <c r="C125" s="182"/>
      <c r="D125" s="182"/>
      <c r="E125" s="182"/>
      <c r="F125" s="182"/>
      <c r="G125" s="11">
        <v>117</v>
      </c>
      <c r="H125" s="18">
        <v>864446</v>
      </c>
      <c r="I125" s="18">
        <v>521625</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605474</v>
      </c>
      <c r="I127" s="18">
        <v>597840</v>
      </c>
    </row>
    <row r="128" spans="1:9" x14ac:dyDescent="0.2">
      <c r="A128" s="182" t="s">
        <v>95</v>
      </c>
      <c r="B128" s="182"/>
      <c r="C128" s="182"/>
      <c r="D128" s="182"/>
      <c r="E128" s="182"/>
      <c r="F128" s="182"/>
      <c r="G128" s="11">
        <v>120</v>
      </c>
      <c r="H128" s="18">
        <v>426142</v>
      </c>
      <c r="I128" s="18">
        <v>444970</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556153</v>
      </c>
      <c r="I131" s="18">
        <v>780315</v>
      </c>
    </row>
    <row r="132" spans="1:9" ht="22.15" customHeight="1" x14ac:dyDescent="0.2">
      <c r="A132" s="183" t="s">
        <v>99</v>
      </c>
      <c r="B132" s="183"/>
      <c r="C132" s="183"/>
      <c r="D132" s="183"/>
      <c r="E132" s="183"/>
      <c r="F132" s="183"/>
      <c r="G132" s="11">
        <v>124</v>
      </c>
      <c r="H132" s="18">
        <v>109873</v>
      </c>
      <c r="I132" s="18">
        <v>3524</v>
      </c>
    </row>
    <row r="133" spans="1:9" ht="12.75" customHeight="1" x14ac:dyDescent="0.2">
      <c r="A133" s="184" t="s">
        <v>358</v>
      </c>
      <c r="B133" s="184"/>
      <c r="C133" s="184"/>
      <c r="D133" s="184"/>
      <c r="E133" s="184"/>
      <c r="F133" s="184"/>
      <c r="G133" s="12">
        <v>125</v>
      </c>
      <c r="H133" s="120">
        <f>H75+H98+H105+H117+H132</f>
        <v>104524547</v>
      </c>
      <c r="I133" s="120">
        <f>I75+I98+I105+I117+I132</f>
        <v>104118209</v>
      </c>
    </row>
    <row r="134" spans="1:9" x14ac:dyDescent="0.2">
      <c r="A134" s="183" t="s">
        <v>100</v>
      </c>
      <c r="B134" s="183"/>
      <c r="C134" s="183"/>
      <c r="D134" s="183"/>
      <c r="E134" s="183"/>
      <c r="F134" s="183"/>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6" zoomScale="85" zoomScaleNormal="85" zoomScaleSheetLayoutView="110" workbookViewId="0">
      <selection activeCell="K66" sqref="K66"/>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473</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467</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100058826</v>
      </c>
      <c r="I8" s="52">
        <f>SUM(I9:I13)</f>
        <v>19361419</v>
      </c>
      <c r="J8" s="52">
        <f>SUM(J9:J13)</f>
        <v>30417611</v>
      </c>
      <c r="K8" s="52">
        <f>SUM(K9:K13)</f>
        <v>8213941</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99654271</v>
      </c>
      <c r="I10" s="53">
        <v>19282992</v>
      </c>
      <c r="J10" s="53">
        <v>29348947</v>
      </c>
      <c r="K10" s="53">
        <v>7953172</v>
      </c>
    </row>
    <row r="11" spans="1:11" ht="12.75" customHeight="1" x14ac:dyDescent="0.2">
      <c r="A11" s="182" t="s">
        <v>117</v>
      </c>
      <c r="B11" s="182"/>
      <c r="C11" s="182"/>
      <c r="D11" s="182"/>
      <c r="E11" s="182"/>
      <c r="F11" s="182"/>
      <c r="G11" s="11">
        <v>4</v>
      </c>
      <c r="H11" s="53">
        <v>107771</v>
      </c>
      <c r="I11" s="53">
        <v>8642</v>
      </c>
      <c r="J11" s="53">
        <v>149828</v>
      </c>
      <c r="K11" s="53">
        <v>43444</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296784</v>
      </c>
      <c r="I13" s="53">
        <v>69785</v>
      </c>
      <c r="J13" s="53">
        <v>918836</v>
      </c>
      <c r="K13" s="53">
        <v>217325</v>
      </c>
    </row>
    <row r="14" spans="1:11" ht="12.75" customHeight="1" x14ac:dyDescent="0.2">
      <c r="A14" s="213" t="s">
        <v>360</v>
      </c>
      <c r="B14" s="213"/>
      <c r="C14" s="213"/>
      <c r="D14" s="213"/>
      <c r="E14" s="213"/>
      <c r="F14" s="213"/>
      <c r="G14" s="12">
        <v>7</v>
      </c>
      <c r="H14" s="52">
        <f>H15+H16+H20+H24+H25+H26+H29+H36</f>
        <v>91166872</v>
      </c>
      <c r="I14" s="52">
        <f>I15+I16+I20+I24+I25+I26+I29+I36</f>
        <v>20082660</v>
      </c>
      <c r="J14" s="52">
        <f>J15+J16+J20+J24+J25+J26+J29+J36</f>
        <v>23863030</v>
      </c>
      <c r="K14" s="52">
        <f>K15+K16+K20+K24+K25+K26+K29+K36</f>
        <v>6483513</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74553000</v>
      </c>
      <c r="I16" s="52">
        <f>SUM(I17:I19)</f>
        <v>15419424</v>
      </c>
      <c r="J16" s="52">
        <f>SUM(J17:J19)</f>
        <v>7956254</v>
      </c>
      <c r="K16" s="52">
        <f>SUM(K17:K19)</f>
        <v>2245341</v>
      </c>
    </row>
    <row r="17" spans="1:11" ht="12.75" customHeight="1" x14ac:dyDescent="0.2">
      <c r="A17" s="216" t="s">
        <v>120</v>
      </c>
      <c r="B17" s="216"/>
      <c r="C17" s="216"/>
      <c r="D17" s="216"/>
      <c r="E17" s="216"/>
      <c r="F17" s="216"/>
      <c r="G17" s="11">
        <v>10</v>
      </c>
      <c r="H17" s="53">
        <v>3482725</v>
      </c>
      <c r="I17" s="53">
        <v>692861</v>
      </c>
      <c r="J17" s="53">
        <v>2681967</v>
      </c>
      <c r="K17" s="53">
        <v>829242</v>
      </c>
    </row>
    <row r="18" spans="1:11" ht="12.75" customHeight="1" x14ac:dyDescent="0.2">
      <c r="A18" s="216" t="s">
        <v>121</v>
      </c>
      <c r="B18" s="216"/>
      <c r="C18" s="216"/>
      <c r="D18" s="216"/>
      <c r="E18" s="216"/>
      <c r="F18" s="216"/>
      <c r="G18" s="11">
        <v>11</v>
      </c>
      <c r="H18" s="53">
        <v>64403295</v>
      </c>
      <c r="I18" s="53">
        <v>12529684</v>
      </c>
      <c r="J18" s="53">
        <v>0</v>
      </c>
      <c r="K18" s="53">
        <v>0</v>
      </c>
    </row>
    <row r="19" spans="1:11" ht="12.75" customHeight="1" x14ac:dyDescent="0.2">
      <c r="A19" s="216" t="s">
        <v>122</v>
      </c>
      <c r="B19" s="216"/>
      <c r="C19" s="216"/>
      <c r="D19" s="216"/>
      <c r="E19" s="216"/>
      <c r="F19" s="216"/>
      <c r="G19" s="11">
        <v>12</v>
      </c>
      <c r="H19" s="53">
        <v>6666980</v>
      </c>
      <c r="I19" s="53">
        <v>2196879</v>
      </c>
      <c r="J19" s="53">
        <v>5274287</v>
      </c>
      <c r="K19" s="53">
        <v>1416099</v>
      </c>
    </row>
    <row r="20" spans="1:11" ht="12.75" customHeight="1" x14ac:dyDescent="0.2">
      <c r="A20" s="186" t="s">
        <v>441</v>
      </c>
      <c r="B20" s="186"/>
      <c r="C20" s="186"/>
      <c r="D20" s="186"/>
      <c r="E20" s="186"/>
      <c r="F20" s="186"/>
      <c r="G20" s="12">
        <v>13</v>
      </c>
      <c r="H20" s="52">
        <f>SUM(H21:H23)</f>
        <v>10291144</v>
      </c>
      <c r="I20" s="52">
        <f>SUM(I21:I23)</f>
        <v>2441849</v>
      </c>
      <c r="J20" s="52">
        <f>SUM(J21:J23)</f>
        <v>10215366</v>
      </c>
      <c r="K20" s="52">
        <f>SUM(K21:K23)</f>
        <v>2541181</v>
      </c>
    </row>
    <row r="21" spans="1:11" ht="12.75" customHeight="1" x14ac:dyDescent="0.2">
      <c r="A21" s="216" t="s">
        <v>105</v>
      </c>
      <c r="B21" s="216"/>
      <c r="C21" s="216"/>
      <c r="D21" s="216"/>
      <c r="E21" s="216"/>
      <c r="F21" s="216"/>
      <c r="G21" s="11">
        <v>14</v>
      </c>
      <c r="H21" s="53">
        <v>6479897</v>
      </c>
      <c r="I21" s="53">
        <v>1533147</v>
      </c>
      <c r="J21" s="53">
        <v>6398396</v>
      </c>
      <c r="K21" s="53">
        <v>1591235</v>
      </c>
    </row>
    <row r="22" spans="1:11" ht="12.75" customHeight="1" x14ac:dyDescent="0.2">
      <c r="A22" s="216" t="s">
        <v>106</v>
      </c>
      <c r="B22" s="216"/>
      <c r="C22" s="216"/>
      <c r="D22" s="216"/>
      <c r="E22" s="216"/>
      <c r="F22" s="216"/>
      <c r="G22" s="11">
        <v>15</v>
      </c>
      <c r="H22" s="53">
        <v>2452790</v>
      </c>
      <c r="I22" s="53">
        <v>568884</v>
      </c>
      <c r="J22" s="53">
        <v>2457789</v>
      </c>
      <c r="K22" s="53">
        <v>611500</v>
      </c>
    </row>
    <row r="23" spans="1:11" ht="12.75" customHeight="1" x14ac:dyDescent="0.2">
      <c r="A23" s="216" t="s">
        <v>107</v>
      </c>
      <c r="B23" s="216"/>
      <c r="C23" s="216"/>
      <c r="D23" s="216"/>
      <c r="E23" s="216"/>
      <c r="F23" s="216"/>
      <c r="G23" s="11">
        <v>16</v>
      </c>
      <c r="H23" s="53">
        <v>1358457</v>
      </c>
      <c r="I23" s="53">
        <v>339818</v>
      </c>
      <c r="J23" s="53">
        <v>1359181</v>
      </c>
      <c r="K23" s="53">
        <v>338446</v>
      </c>
    </row>
    <row r="24" spans="1:11" ht="12.75" customHeight="1" x14ac:dyDescent="0.2">
      <c r="A24" s="182" t="s">
        <v>108</v>
      </c>
      <c r="B24" s="182"/>
      <c r="C24" s="182"/>
      <c r="D24" s="182"/>
      <c r="E24" s="182"/>
      <c r="F24" s="182"/>
      <c r="G24" s="11">
        <v>17</v>
      </c>
      <c r="H24" s="53">
        <v>3508249</v>
      </c>
      <c r="I24" s="53">
        <v>975107</v>
      </c>
      <c r="J24" s="53">
        <v>3679161</v>
      </c>
      <c r="K24" s="53">
        <v>895045</v>
      </c>
    </row>
    <row r="25" spans="1:11" ht="12.75" customHeight="1" x14ac:dyDescent="0.2">
      <c r="A25" s="182" t="s">
        <v>109</v>
      </c>
      <c r="B25" s="182"/>
      <c r="C25" s="182"/>
      <c r="D25" s="182"/>
      <c r="E25" s="182"/>
      <c r="F25" s="182"/>
      <c r="G25" s="11">
        <v>18</v>
      </c>
      <c r="H25" s="53">
        <v>2163716</v>
      </c>
      <c r="I25" s="53">
        <v>1095525</v>
      </c>
      <c r="J25" s="53">
        <v>1662042</v>
      </c>
      <c r="K25" s="53">
        <v>469254</v>
      </c>
    </row>
    <row r="26" spans="1:11" ht="12.75" customHeight="1" x14ac:dyDescent="0.2">
      <c r="A26" s="186" t="s">
        <v>442</v>
      </c>
      <c r="B26" s="186"/>
      <c r="C26" s="186"/>
      <c r="D26" s="186"/>
      <c r="E26" s="186"/>
      <c r="F26" s="186"/>
      <c r="G26" s="12">
        <v>19</v>
      </c>
      <c r="H26" s="52">
        <f>H27+H28</f>
        <v>85069</v>
      </c>
      <c r="I26" s="52">
        <f>I27+I28</f>
        <v>85069</v>
      </c>
      <c r="J26" s="52">
        <f>J27+J28</f>
        <v>87269</v>
      </c>
      <c r="K26" s="52">
        <f>K27+K28</f>
        <v>70810</v>
      </c>
    </row>
    <row r="27" spans="1:11" ht="12.75" customHeight="1" x14ac:dyDescent="0.2">
      <c r="A27" s="216" t="s">
        <v>123</v>
      </c>
      <c r="B27" s="216"/>
      <c r="C27" s="216"/>
      <c r="D27" s="216"/>
      <c r="E27" s="216"/>
      <c r="F27" s="216"/>
      <c r="G27" s="11">
        <v>20</v>
      </c>
      <c r="H27" s="53">
        <v>9758</v>
      </c>
      <c r="I27" s="53">
        <v>9758</v>
      </c>
      <c r="J27" s="53">
        <v>34811</v>
      </c>
      <c r="K27" s="53">
        <v>18352</v>
      </c>
    </row>
    <row r="28" spans="1:11" ht="12.75" customHeight="1" x14ac:dyDescent="0.2">
      <c r="A28" s="216" t="s">
        <v>124</v>
      </c>
      <c r="B28" s="216"/>
      <c r="C28" s="216"/>
      <c r="D28" s="216"/>
      <c r="E28" s="216"/>
      <c r="F28" s="216"/>
      <c r="G28" s="11">
        <v>21</v>
      </c>
      <c r="H28" s="53">
        <v>75311</v>
      </c>
      <c r="I28" s="53">
        <v>75311</v>
      </c>
      <c r="J28" s="53">
        <v>52458</v>
      </c>
      <c r="K28" s="53">
        <v>52458</v>
      </c>
    </row>
    <row r="29" spans="1:11" ht="12.75" customHeight="1" x14ac:dyDescent="0.2">
      <c r="A29" s="186" t="s">
        <v>443</v>
      </c>
      <c r="B29" s="186"/>
      <c r="C29" s="186"/>
      <c r="D29" s="186"/>
      <c r="E29" s="186"/>
      <c r="F29" s="186"/>
      <c r="G29" s="12">
        <v>22</v>
      </c>
      <c r="H29" s="52">
        <f>SUM(H30:H35)</f>
        <v>565689</v>
      </c>
      <c r="I29" s="52">
        <f>SUM(I30:I35)</f>
        <v>65689</v>
      </c>
      <c r="J29" s="52">
        <f>SUM(J30:J35)</f>
        <v>238910</v>
      </c>
      <c r="K29" s="52">
        <f>SUM(K30:K35)</f>
        <v>238910</v>
      </c>
    </row>
    <row r="30" spans="1:11" ht="12.75" customHeight="1" x14ac:dyDescent="0.2">
      <c r="A30" s="216" t="s">
        <v>125</v>
      </c>
      <c r="B30" s="216"/>
      <c r="C30" s="216"/>
      <c r="D30" s="216"/>
      <c r="E30" s="216"/>
      <c r="F30" s="216"/>
      <c r="G30" s="11">
        <v>23</v>
      </c>
      <c r="H30" s="53">
        <v>549599</v>
      </c>
      <c r="I30" s="53">
        <v>49599</v>
      </c>
      <c r="J30" s="53">
        <v>238910</v>
      </c>
      <c r="K30" s="53">
        <v>238910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16090</v>
      </c>
      <c r="I35" s="53">
        <v>16090</v>
      </c>
      <c r="J35" s="53">
        <v>0</v>
      </c>
      <c r="K35" s="53">
        <v>0</v>
      </c>
    </row>
    <row r="36" spans="1:11" ht="12.75" customHeight="1" x14ac:dyDescent="0.2">
      <c r="A36" s="182" t="s">
        <v>110</v>
      </c>
      <c r="B36" s="182"/>
      <c r="C36" s="182"/>
      <c r="D36" s="182"/>
      <c r="E36" s="182"/>
      <c r="F36" s="182"/>
      <c r="G36" s="11">
        <v>29</v>
      </c>
      <c r="H36" s="53">
        <v>5</v>
      </c>
      <c r="I36" s="53">
        <v>-3</v>
      </c>
      <c r="J36" s="53">
        <v>24028</v>
      </c>
      <c r="K36" s="53">
        <v>22972</v>
      </c>
    </row>
    <row r="37" spans="1:11" ht="12.75" customHeight="1" x14ac:dyDescent="0.2">
      <c r="A37" s="213" t="s">
        <v>361</v>
      </c>
      <c r="B37" s="213"/>
      <c r="C37" s="213"/>
      <c r="D37" s="213"/>
      <c r="E37" s="213"/>
      <c r="F37" s="213"/>
      <c r="G37" s="12">
        <v>30</v>
      </c>
      <c r="H37" s="52">
        <f>SUM(H38:H47)</f>
        <v>1312324</v>
      </c>
      <c r="I37" s="52">
        <f>SUM(I38:I47)</f>
        <v>1213695</v>
      </c>
      <c r="J37" s="52">
        <f>SUM(J38:J47)</f>
        <v>472684</v>
      </c>
      <c r="K37" s="52">
        <f>SUM(K38:K47)</f>
        <v>192292</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-404</v>
      </c>
      <c r="J43" s="53">
        <v>0</v>
      </c>
      <c r="K43" s="53">
        <v>0</v>
      </c>
    </row>
    <row r="44" spans="1:11" ht="12.75" customHeight="1" x14ac:dyDescent="0.2">
      <c r="A44" s="182" t="s">
        <v>137</v>
      </c>
      <c r="B44" s="182"/>
      <c r="C44" s="182"/>
      <c r="D44" s="182"/>
      <c r="E44" s="182"/>
      <c r="F44" s="182"/>
      <c r="G44" s="11">
        <v>37</v>
      </c>
      <c r="H44" s="53">
        <v>124991</v>
      </c>
      <c r="I44" s="53">
        <v>66279</v>
      </c>
      <c r="J44" s="53">
        <v>459647</v>
      </c>
      <c r="K44" s="53">
        <v>181281</v>
      </c>
    </row>
    <row r="45" spans="1:11" ht="12.75" customHeight="1" x14ac:dyDescent="0.2">
      <c r="A45" s="182" t="s">
        <v>138</v>
      </c>
      <c r="B45" s="182"/>
      <c r="C45" s="182"/>
      <c r="D45" s="182"/>
      <c r="E45" s="182"/>
      <c r="F45" s="182"/>
      <c r="G45" s="11">
        <v>38</v>
      </c>
      <c r="H45" s="53">
        <v>1033438</v>
      </c>
      <c r="I45" s="53">
        <v>995689</v>
      </c>
      <c r="J45" s="53">
        <v>1007</v>
      </c>
      <c r="K45" s="53">
        <v>906</v>
      </c>
    </row>
    <row r="46" spans="1:11" ht="12.75" customHeight="1" x14ac:dyDescent="0.2">
      <c r="A46" s="182" t="s">
        <v>139</v>
      </c>
      <c r="B46" s="182"/>
      <c r="C46" s="182"/>
      <c r="D46" s="182"/>
      <c r="E46" s="182"/>
      <c r="F46" s="182"/>
      <c r="G46" s="11">
        <v>39</v>
      </c>
      <c r="H46" s="53">
        <v>4170</v>
      </c>
      <c r="I46" s="53">
        <v>4170</v>
      </c>
      <c r="J46" s="53">
        <v>10105</v>
      </c>
      <c r="K46" s="53">
        <v>10105</v>
      </c>
    </row>
    <row r="47" spans="1:11" ht="12.75" customHeight="1" x14ac:dyDescent="0.2">
      <c r="A47" s="182" t="s">
        <v>140</v>
      </c>
      <c r="B47" s="182"/>
      <c r="C47" s="182"/>
      <c r="D47" s="182"/>
      <c r="E47" s="182"/>
      <c r="F47" s="182"/>
      <c r="G47" s="11">
        <v>40</v>
      </c>
      <c r="H47" s="53">
        <v>149725</v>
      </c>
      <c r="I47" s="53">
        <v>147961</v>
      </c>
      <c r="J47" s="53">
        <v>1925</v>
      </c>
      <c r="K47" s="53">
        <v>0</v>
      </c>
    </row>
    <row r="48" spans="1:11" ht="12.75" customHeight="1" x14ac:dyDescent="0.2">
      <c r="A48" s="213" t="s">
        <v>362</v>
      </c>
      <c r="B48" s="213"/>
      <c r="C48" s="213"/>
      <c r="D48" s="213"/>
      <c r="E48" s="213"/>
      <c r="F48" s="213"/>
      <c r="G48" s="12">
        <v>41</v>
      </c>
      <c r="H48" s="52">
        <f>SUM(H49:H55)</f>
        <v>1853282</v>
      </c>
      <c r="I48" s="52">
        <f>SUM(I49:I55)</f>
        <v>732700</v>
      </c>
      <c r="J48" s="52">
        <f>SUM(J49:J55)</f>
        <v>598961</v>
      </c>
      <c r="K48" s="52">
        <f>SUM(K49:K55)</f>
        <v>200741</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753435</v>
      </c>
      <c r="I51" s="53">
        <v>159978</v>
      </c>
      <c r="J51" s="53">
        <v>483639</v>
      </c>
      <c r="K51" s="53">
        <v>103614</v>
      </c>
    </row>
    <row r="52" spans="1:11" ht="12.75" customHeight="1" x14ac:dyDescent="0.2">
      <c r="A52" s="206" t="s">
        <v>144</v>
      </c>
      <c r="B52" s="206"/>
      <c r="C52" s="206"/>
      <c r="D52" s="206"/>
      <c r="E52" s="206"/>
      <c r="F52" s="206"/>
      <c r="G52" s="11">
        <v>45</v>
      </c>
      <c r="H52" s="53">
        <v>1099847</v>
      </c>
      <c r="I52" s="53">
        <v>572722</v>
      </c>
      <c r="J52" s="53">
        <v>115322</v>
      </c>
      <c r="K52" s="53">
        <v>97127</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29943</v>
      </c>
      <c r="I56" s="53">
        <v>29943</v>
      </c>
      <c r="J56" s="53">
        <v>42877</v>
      </c>
      <c r="K56" s="53">
        <v>42877</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101401093</v>
      </c>
      <c r="I60" s="52">
        <f>I8+I37+I56+I57</f>
        <v>20605057</v>
      </c>
      <c r="J60" s="52">
        <f>J8+J37+J56+J57</f>
        <v>30933172</v>
      </c>
      <c r="K60" s="52">
        <f>K8+K37+K56+K57</f>
        <v>8449110</v>
      </c>
    </row>
    <row r="61" spans="1:11" ht="12.75" customHeight="1" x14ac:dyDescent="0.2">
      <c r="A61" s="213" t="s">
        <v>364</v>
      </c>
      <c r="B61" s="213"/>
      <c r="C61" s="213"/>
      <c r="D61" s="213"/>
      <c r="E61" s="213"/>
      <c r="F61" s="213"/>
      <c r="G61" s="12">
        <v>54</v>
      </c>
      <c r="H61" s="52">
        <f>H14+H48+H58+H59</f>
        <v>93020154</v>
      </c>
      <c r="I61" s="52">
        <f>I14+I48+I58+I59</f>
        <v>20815360</v>
      </c>
      <c r="J61" s="52">
        <f>J14+J48+J58+J59</f>
        <v>24461991</v>
      </c>
      <c r="K61" s="52">
        <f>K14+K48+K58+K59</f>
        <v>6684254</v>
      </c>
    </row>
    <row r="62" spans="1:11" ht="12.75" customHeight="1" x14ac:dyDescent="0.2">
      <c r="A62" s="213" t="s">
        <v>365</v>
      </c>
      <c r="B62" s="213"/>
      <c r="C62" s="213"/>
      <c r="D62" s="213"/>
      <c r="E62" s="213"/>
      <c r="F62" s="213"/>
      <c r="G62" s="12">
        <v>55</v>
      </c>
      <c r="H62" s="52">
        <f>H60-H61</f>
        <v>8380939</v>
      </c>
      <c r="I62" s="52">
        <f>I60-I61</f>
        <v>-210303</v>
      </c>
      <c r="J62" s="52">
        <f>J60-J61</f>
        <v>6471181</v>
      </c>
      <c r="K62" s="52">
        <f>K60-K61</f>
        <v>1764856</v>
      </c>
    </row>
    <row r="63" spans="1:11" ht="12.75" customHeight="1" x14ac:dyDescent="0.2">
      <c r="A63" s="214" t="s">
        <v>366</v>
      </c>
      <c r="B63" s="214"/>
      <c r="C63" s="214"/>
      <c r="D63" s="214"/>
      <c r="E63" s="214"/>
      <c r="F63" s="214"/>
      <c r="G63" s="12">
        <v>56</v>
      </c>
      <c r="H63" s="52">
        <f>+IF((H60-H61)&gt;0,(H60-H61),0)</f>
        <v>8380939</v>
      </c>
      <c r="I63" s="52">
        <f>+IF((I60-I61)&gt;0,(I60-I61),0)</f>
        <v>0</v>
      </c>
      <c r="J63" s="52">
        <f>+IF((J60-J61)&gt;0,(J60-J61),0)</f>
        <v>6471181</v>
      </c>
      <c r="K63" s="52">
        <f>+IF((K60-K61)&gt;0,(K60-K61),0)</f>
        <v>1764856</v>
      </c>
    </row>
    <row r="64" spans="1:11" ht="12.75" customHeight="1" x14ac:dyDescent="0.2">
      <c r="A64" s="214" t="s">
        <v>367</v>
      </c>
      <c r="B64" s="214"/>
      <c r="C64" s="214"/>
      <c r="D64" s="214"/>
      <c r="E64" s="214"/>
      <c r="F64" s="214"/>
      <c r="G64" s="12">
        <v>57</v>
      </c>
      <c r="H64" s="52">
        <f>+IF((H60-H61)&lt;0,(H60-H61),0)</f>
        <v>0</v>
      </c>
      <c r="I64" s="52">
        <f>+IF((I60-I61)&lt;0,(I60-I61),0)</f>
        <v>-210303</v>
      </c>
      <c r="J64" s="52">
        <f>+IF((J60-J61)&lt;0,(J60-J61),0)</f>
        <v>0</v>
      </c>
      <c r="K64" s="52">
        <f>+IF((K60-K61)&lt;0,(K60-K61),0)</f>
        <v>0</v>
      </c>
    </row>
    <row r="65" spans="1:11" ht="12.75" customHeight="1" x14ac:dyDescent="0.2">
      <c r="A65" s="215" t="s">
        <v>111</v>
      </c>
      <c r="B65" s="215"/>
      <c r="C65" s="215"/>
      <c r="D65" s="215"/>
      <c r="E65" s="215"/>
      <c r="F65" s="215"/>
      <c r="G65" s="11">
        <v>58</v>
      </c>
      <c r="H65" s="53">
        <v>1565741</v>
      </c>
      <c r="I65" s="53">
        <v>1565741</v>
      </c>
      <c r="J65" s="53">
        <v>1279049</v>
      </c>
      <c r="K65" s="53">
        <v>1244979</v>
      </c>
    </row>
    <row r="66" spans="1:11" ht="12.75" customHeight="1" x14ac:dyDescent="0.2">
      <c r="A66" s="213" t="s">
        <v>368</v>
      </c>
      <c r="B66" s="213"/>
      <c r="C66" s="213"/>
      <c r="D66" s="213"/>
      <c r="E66" s="213"/>
      <c r="F66" s="213"/>
      <c r="G66" s="12">
        <v>59</v>
      </c>
      <c r="H66" s="52">
        <f>H62-H65</f>
        <v>6815198</v>
      </c>
      <c r="I66" s="52">
        <f>I62-I65</f>
        <v>-1776044</v>
      </c>
      <c r="J66" s="52">
        <f>J62-J65</f>
        <v>5192132</v>
      </c>
      <c r="K66" s="52">
        <f>K62-K65</f>
        <v>519877</v>
      </c>
    </row>
    <row r="67" spans="1:11" ht="12.75" customHeight="1" x14ac:dyDescent="0.2">
      <c r="A67" s="214" t="s">
        <v>369</v>
      </c>
      <c r="B67" s="214"/>
      <c r="C67" s="214"/>
      <c r="D67" s="214"/>
      <c r="E67" s="214"/>
      <c r="F67" s="214"/>
      <c r="G67" s="12">
        <v>60</v>
      </c>
      <c r="H67" s="52">
        <f>+IF((H62-H65)&gt;0,(H62-H65),0)</f>
        <v>6815198</v>
      </c>
      <c r="I67" s="52">
        <f>+IF((I62-I65)&gt;0,(I62-I65),0)</f>
        <v>0</v>
      </c>
      <c r="J67" s="52">
        <f>+IF((J62-J65)&gt;0,(J62-J65),0)</f>
        <v>5192132</v>
      </c>
      <c r="K67" s="52">
        <f>+IF((K62-K65)&gt;0,(K62-K65),0)</f>
        <v>519877</v>
      </c>
    </row>
    <row r="68" spans="1:11" ht="12.75" customHeight="1" x14ac:dyDescent="0.2">
      <c r="A68" s="214" t="s">
        <v>370</v>
      </c>
      <c r="B68" s="214"/>
      <c r="C68" s="214"/>
      <c r="D68" s="214"/>
      <c r="E68" s="214"/>
      <c r="F68" s="214"/>
      <c r="G68" s="12">
        <v>61</v>
      </c>
      <c r="H68" s="52">
        <f>+IF((H62-H65)&lt;0,(H62-H65),0)</f>
        <v>0</v>
      </c>
      <c r="I68" s="52">
        <f>+IF((I62-I65)&lt;0,(I62-I65),0)</f>
        <v>-1776044</v>
      </c>
      <c r="J68" s="52">
        <f>+IF((J62-J65)&lt;0,(J62-J65),0)</f>
        <v>0</v>
      </c>
      <c r="K68" s="52">
        <f>+IF((K62-K65)&lt;0,(K62-K65),0)</f>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6815198</v>
      </c>
      <c r="I85" s="55">
        <f>I86+I87</f>
        <v>-1776044</v>
      </c>
      <c r="J85" s="55">
        <f>J86+J87</f>
        <v>5192132</v>
      </c>
      <c r="K85" s="55">
        <f>K86+K87</f>
        <v>519877</v>
      </c>
    </row>
    <row r="86" spans="1:11" ht="12.75" customHeight="1" x14ac:dyDescent="0.2">
      <c r="A86" s="203" t="s">
        <v>157</v>
      </c>
      <c r="B86" s="203"/>
      <c r="C86" s="203"/>
      <c r="D86" s="203"/>
      <c r="E86" s="203"/>
      <c r="F86" s="203"/>
      <c r="G86" s="11">
        <v>76</v>
      </c>
      <c r="H86" s="56">
        <f>H66</f>
        <v>6815198</v>
      </c>
      <c r="I86" s="56">
        <f t="shared" ref="I86:K86" si="0">I66</f>
        <v>-1776044</v>
      </c>
      <c r="J86" s="56">
        <f t="shared" si="0"/>
        <v>5192132</v>
      </c>
      <c r="K86" s="56">
        <f t="shared" si="0"/>
        <v>519877</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0</v>
      </c>
      <c r="I89" s="56">
        <v>0</v>
      </c>
      <c r="J89" s="56">
        <v>0</v>
      </c>
      <c r="K89" s="56">
        <v>0</v>
      </c>
    </row>
    <row r="90" spans="1:11" ht="24" customHeight="1" x14ac:dyDescent="0.2">
      <c r="A90" s="184" t="s">
        <v>437</v>
      </c>
      <c r="B90" s="184"/>
      <c r="C90" s="184"/>
      <c r="D90" s="184"/>
      <c r="E90" s="184"/>
      <c r="F90" s="184"/>
      <c r="G90" s="12">
        <v>79</v>
      </c>
      <c r="H90" s="73">
        <f>H91+H98</f>
        <v>0</v>
      </c>
      <c r="I90" s="73">
        <f>I91+I98</f>
        <v>0</v>
      </c>
      <c r="J90" s="73">
        <f>J91+J98</f>
        <v>0</v>
      </c>
      <c r="K90" s="73">
        <f>K91+K98</f>
        <v>0</v>
      </c>
    </row>
    <row r="91" spans="1:11" ht="24" customHeight="1" x14ac:dyDescent="0.2">
      <c r="A91" s="204" t="s">
        <v>444</v>
      </c>
      <c r="B91" s="204"/>
      <c r="C91" s="204"/>
      <c r="D91" s="204"/>
      <c r="E91" s="204"/>
      <c r="F91" s="204"/>
      <c r="G91" s="12">
        <v>80</v>
      </c>
      <c r="H91" s="73">
        <f>SUM(H92:H96)</f>
        <v>0</v>
      </c>
      <c r="I91" s="73">
        <f>SUM(I92:I96)</f>
        <v>0</v>
      </c>
      <c r="J91" s="73">
        <f>SUM(J92:J96)</f>
        <v>0</v>
      </c>
      <c r="K91" s="73">
        <f>SUM(K92:K96)</f>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SUM(J99:J106)</f>
        <v>0</v>
      </c>
      <c r="K98" s="73">
        <f>SUM(K99:K106)</f>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J91+J98-J107-J97</f>
        <v>0</v>
      </c>
      <c r="K108" s="73">
        <f>K91+K98-K107-K97</f>
        <v>0</v>
      </c>
    </row>
    <row r="109" spans="1:11" ht="12.75" customHeight="1" x14ac:dyDescent="0.2">
      <c r="A109" s="184" t="s">
        <v>393</v>
      </c>
      <c r="B109" s="184"/>
      <c r="C109" s="184"/>
      <c r="D109" s="184"/>
      <c r="E109" s="184"/>
      <c r="F109" s="184"/>
      <c r="G109" s="12">
        <v>98</v>
      </c>
      <c r="H109" s="55">
        <f>H89+H108</f>
        <v>0</v>
      </c>
      <c r="I109" s="55">
        <f>I89+I108</f>
        <v>0</v>
      </c>
      <c r="J109" s="55">
        <f>J89+J108</f>
        <v>0</v>
      </c>
      <c r="K109" s="55">
        <f>K89+K108</f>
        <v>0</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6815198</v>
      </c>
      <c r="I111" s="55">
        <f>I112+I113</f>
        <v>-1776044</v>
      </c>
      <c r="J111" s="55">
        <f>J112+J113</f>
        <v>5192132</v>
      </c>
      <c r="K111" s="55">
        <f>K112+K113</f>
        <v>519877</v>
      </c>
    </row>
    <row r="112" spans="1:11" ht="12.75" customHeight="1" x14ac:dyDescent="0.2">
      <c r="A112" s="203" t="s">
        <v>113</v>
      </c>
      <c r="B112" s="203"/>
      <c r="C112" s="203"/>
      <c r="D112" s="203"/>
      <c r="E112" s="203"/>
      <c r="F112" s="203"/>
      <c r="G112" s="11">
        <v>100</v>
      </c>
      <c r="H112" s="56">
        <f>H86</f>
        <v>6815198</v>
      </c>
      <c r="I112" s="56">
        <f t="shared" ref="I112:K112" si="1">I86</f>
        <v>-1776044</v>
      </c>
      <c r="J112" s="56">
        <f t="shared" si="1"/>
        <v>5192132</v>
      </c>
      <c r="K112" s="56">
        <f t="shared" si="1"/>
        <v>519877</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1" zoomScale="85" zoomScaleNormal="100" zoomScaleSheetLayoutView="85"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473</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467</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f>RDG!H62</f>
        <v>8380939</v>
      </c>
      <c r="I8" s="68">
        <f>RDG!J62</f>
        <v>6471181</v>
      </c>
    </row>
    <row r="9" spans="1:9" ht="12.75" customHeight="1" x14ac:dyDescent="0.2">
      <c r="A9" s="237" t="s">
        <v>171</v>
      </c>
      <c r="B9" s="237"/>
      <c r="C9" s="237"/>
      <c r="D9" s="237"/>
      <c r="E9" s="237"/>
      <c r="F9" s="237"/>
      <c r="G9" s="69">
        <v>2</v>
      </c>
      <c r="H9" s="70">
        <f>H10+H11+H12+H13+H14+H15+H16+H17</f>
        <v>4642095</v>
      </c>
      <c r="I9" s="70">
        <f>I10+I11+I12+I13+I14+I15+I16+I17</f>
        <v>3459049</v>
      </c>
    </row>
    <row r="10" spans="1:9" ht="12.75" customHeight="1" x14ac:dyDescent="0.2">
      <c r="A10" s="216" t="s">
        <v>172</v>
      </c>
      <c r="B10" s="216"/>
      <c r="C10" s="216"/>
      <c r="D10" s="216"/>
      <c r="E10" s="216"/>
      <c r="F10" s="216"/>
      <c r="G10" s="67">
        <v>3</v>
      </c>
      <c r="H10" s="68">
        <v>3508249</v>
      </c>
      <c r="I10" s="68">
        <v>3679161</v>
      </c>
    </row>
    <row r="11" spans="1:9" ht="22.15" customHeight="1" x14ac:dyDescent="0.2">
      <c r="A11" s="216" t="s">
        <v>173</v>
      </c>
      <c r="B11" s="216"/>
      <c r="C11" s="216"/>
      <c r="D11" s="216"/>
      <c r="E11" s="216"/>
      <c r="F11" s="216"/>
      <c r="G11" s="67">
        <v>4</v>
      </c>
      <c r="H11" s="68">
        <v>296600</v>
      </c>
      <c r="I11" s="68">
        <v>5509</v>
      </c>
    </row>
    <row r="12" spans="1:9" ht="23.45" customHeight="1" x14ac:dyDescent="0.2">
      <c r="A12" s="216" t="s">
        <v>174</v>
      </c>
      <c r="B12" s="216"/>
      <c r="C12" s="216"/>
      <c r="D12" s="216"/>
      <c r="E12" s="216"/>
      <c r="F12" s="216"/>
      <c r="G12" s="67">
        <v>5</v>
      </c>
      <c r="H12" s="68">
        <v>71141</v>
      </c>
      <c r="I12" s="68">
        <v>42353</v>
      </c>
    </row>
    <row r="13" spans="1:9" ht="12.75" customHeight="1" x14ac:dyDescent="0.2">
      <c r="A13" s="216" t="s">
        <v>175</v>
      </c>
      <c r="B13" s="216"/>
      <c r="C13" s="216"/>
      <c r="D13" s="216"/>
      <c r="E13" s="216"/>
      <c r="F13" s="216"/>
      <c r="G13" s="67">
        <v>6</v>
      </c>
      <c r="H13" s="68">
        <v>-126756</v>
      </c>
      <c r="I13" s="68">
        <v>-461572</v>
      </c>
    </row>
    <row r="14" spans="1:9" ht="12.75" customHeight="1" x14ac:dyDescent="0.2">
      <c r="A14" s="216" t="s">
        <v>176</v>
      </c>
      <c r="B14" s="216"/>
      <c r="C14" s="216"/>
      <c r="D14" s="216"/>
      <c r="E14" s="216"/>
      <c r="F14" s="216"/>
      <c r="G14" s="67">
        <v>7</v>
      </c>
      <c r="H14" s="68">
        <v>753435</v>
      </c>
      <c r="I14" s="68">
        <v>483639</v>
      </c>
    </row>
    <row r="15" spans="1:9" ht="12.75" customHeight="1" x14ac:dyDescent="0.2">
      <c r="A15" s="216" t="s">
        <v>177</v>
      </c>
      <c r="B15" s="216"/>
      <c r="C15" s="216"/>
      <c r="D15" s="216"/>
      <c r="E15" s="216"/>
      <c r="F15" s="216"/>
      <c r="G15" s="67">
        <v>8</v>
      </c>
      <c r="H15" s="68">
        <v>139426</v>
      </c>
      <c r="I15" s="68">
        <v>-290041</v>
      </c>
    </row>
    <row r="16" spans="1:9" ht="12.75" customHeight="1" x14ac:dyDescent="0.2">
      <c r="A16" s="216" t="s">
        <v>178</v>
      </c>
      <c r="B16" s="216"/>
      <c r="C16" s="216"/>
      <c r="D16" s="216"/>
      <c r="E16" s="216"/>
      <c r="F16" s="216"/>
      <c r="G16" s="67">
        <v>9</v>
      </c>
      <c r="H16" s="68">
        <v>0</v>
      </c>
      <c r="I16" s="68">
        <v>0</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13023034</v>
      </c>
      <c r="I18" s="70">
        <f>I8+I9</f>
        <v>9930230</v>
      </c>
    </row>
    <row r="19" spans="1:9" ht="12.75" customHeight="1" x14ac:dyDescent="0.2">
      <c r="A19" s="237" t="s">
        <v>180</v>
      </c>
      <c r="B19" s="237"/>
      <c r="C19" s="237"/>
      <c r="D19" s="237"/>
      <c r="E19" s="237"/>
      <c r="F19" s="237"/>
      <c r="G19" s="69">
        <v>12</v>
      </c>
      <c r="H19" s="70">
        <f>H20+H21+H22+H23</f>
        <v>3155217</v>
      </c>
      <c r="I19" s="70">
        <f>I20+I21+I22+I23</f>
        <v>7957402</v>
      </c>
    </row>
    <row r="20" spans="1:9" ht="12.75" customHeight="1" x14ac:dyDescent="0.2">
      <c r="A20" s="216" t="s">
        <v>181</v>
      </c>
      <c r="B20" s="216"/>
      <c r="C20" s="216"/>
      <c r="D20" s="216"/>
      <c r="E20" s="216"/>
      <c r="F20" s="216"/>
      <c r="G20" s="67">
        <v>13</v>
      </c>
      <c r="H20" s="68">
        <v>-34416</v>
      </c>
      <c r="I20" s="68">
        <v>-391730</v>
      </c>
    </row>
    <row r="21" spans="1:9" ht="12.75" customHeight="1" x14ac:dyDescent="0.2">
      <c r="A21" s="216" t="s">
        <v>182</v>
      </c>
      <c r="B21" s="216"/>
      <c r="C21" s="216"/>
      <c r="D21" s="216"/>
      <c r="E21" s="216"/>
      <c r="F21" s="216"/>
      <c r="G21" s="67">
        <v>14</v>
      </c>
      <c r="H21" s="68">
        <v>4099007</v>
      </c>
      <c r="I21" s="68">
        <v>7916168</v>
      </c>
    </row>
    <row r="22" spans="1:9" ht="12.75" customHeight="1" x14ac:dyDescent="0.2">
      <c r="A22" s="216" t="s">
        <v>183</v>
      </c>
      <c r="B22" s="216"/>
      <c r="C22" s="216"/>
      <c r="D22" s="216"/>
      <c r="E22" s="216"/>
      <c r="F22" s="216"/>
      <c r="G22" s="67">
        <v>15</v>
      </c>
      <c r="H22" s="68">
        <v>-61956</v>
      </c>
      <c r="I22" s="68">
        <v>-87923</v>
      </c>
    </row>
    <row r="23" spans="1:9" ht="12.75" customHeight="1" x14ac:dyDescent="0.2">
      <c r="A23" s="216" t="s">
        <v>184</v>
      </c>
      <c r="B23" s="216"/>
      <c r="C23" s="216"/>
      <c r="D23" s="216"/>
      <c r="E23" s="216"/>
      <c r="F23" s="216"/>
      <c r="G23" s="67">
        <v>16</v>
      </c>
      <c r="H23" s="68">
        <v>-847418</v>
      </c>
      <c r="I23" s="68">
        <v>520887</v>
      </c>
    </row>
    <row r="24" spans="1:9" ht="12.75" customHeight="1" x14ac:dyDescent="0.2">
      <c r="A24" s="233" t="s">
        <v>185</v>
      </c>
      <c r="B24" s="233"/>
      <c r="C24" s="233"/>
      <c r="D24" s="233"/>
      <c r="E24" s="233"/>
      <c r="F24" s="233"/>
      <c r="G24" s="69">
        <v>17</v>
      </c>
      <c r="H24" s="70">
        <f>H18+H19</f>
        <v>16178251</v>
      </c>
      <c r="I24" s="70">
        <f>I18+I19</f>
        <v>17887632</v>
      </c>
    </row>
    <row r="25" spans="1:9" ht="12.75" customHeight="1" x14ac:dyDescent="0.2">
      <c r="A25" s="182" t="s">
        <v>186</v>
      </c>
      <c r="B25" s="182"/>
      <c r="C25" s="182"/>
      <c r="D25" s="182"/>
      <c r="E25" s="182"/>
      <c r="F25" s="182"/>
      <c r="G25" s="67">
        <v>18</v>
      </c>
      <c r="H25" s="68">
        <v>-753435</v>
      </c>
      <c r="I25" s="68">
        <v>-483639</v>
      </c>
    </row>
    <row r="26" spans="1:9" ht="12.75" customHeight="1" x14ac:dyDescent="0.2">
      <c r="A26" s="182" t="s">
        <v>187</v>
      </c>
      <c r="B26" s="182"/>
      <c r="C26" s="182"/>
      <c r="D26" s="182"/>
      <c r="E26" s="182"/>
      <c r="F26" s="182"/>
      <c r="G26" s="67">
        <v>19</v>
      </c>
      <c r="H26" s="68">
        <v>-2805648</v>
      </c>
      <c r="I26" s="68">
        <v>-1042721</v>
      </c>
    </row>
    <row r="27" spans="1:9" ht="25.9" customHeight="1" x14ac:dyDescent="0.2">
      <c r="A27" s="234" t="s">
        <v>188</v>
      </c>
      <c r="B27" s="234"/>
      <c r="C27" s="234"/>
      <c r="D27" s="234"/>
      <c r="E27" s="234"/>
      <c r="F27" s="234"/>
      <c r="G27" s="69">
        <v>20</v>
      </c>
      <c r="H27" s="70">
        <f>H24+H25+H26</f>
        <v>12619168</v>
      </c>
      <c r="I27" s="70">
        <f>I24+I25+I26</f>
        <v>16361272</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497463</v>
      </c>
      <c r="I29" s="71">
        <v>90443</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124991</v>
      </c>
      <c r="I31" s="71">
        <v>459647</v>
      </c>
    </row>
    <row r="32" spans="1:9" ht="12.75" customHeight="1" x14ac:dyDescent="0.2">
      <c r="A32" s="182" t="s">
        <v>193</v>
      </c>
      <c r="B32" s="182"/>
      <c r="C32" s="182"/>
      <c r="D32" s="182"/>
      <c r="E32" s="182"/>
      <c r="F32" s="182"/>
      <c r="G32" s="67">
        <v>24</v>
      </c>
      <c r="H32" s="71">
        <v>1764</v>
      </c>
      <c r="I32" s="71">
        <v>1925</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624218</v>
      </c>
      <c r="I35" s="72">
        <f>I29+I30+I31+I32+I33+I34</f>
        <v>552015</v>
      </c>
    </row>
    <row r="36" spans="1:9" ht="22.9" customHeight="1" x14ac:dyDescent="0.2">
      <c r="A36" s="182" t="s">
        <v>197</v>
      </c>
      <c r="B36" s="182"/>
      <c r="C36" s="182"/>
      <c r="D36" s="182"/>
      <c r="E36" s="182"/>
      <c r="F36" s="182"/>
      <c r="G36" s="67">
        <v>28</v>
      </c>
      <c r="H36" s="71">
        <v>-3433174</v>
      </c>
      <c r="I36" s="71">
        <v>-598262</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-3000000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-6433174</v>
      </c>
      <c r="I41" s="72">
        <f>I36+I37+I38+I39+I40</f>
        <v>-598262</v>
      </c>
    </row>
    <row r="42" spans="1:9" ht="29.45" customHeight="1" x14ac:dyDescent="0.2">
      <c r="A42" s="234" t="s">
        <v>203</v>
      </c>
      <c r="B42" s="234"/>
      <c r="C42" s="234"/>
      <c r="D42" s="234"/>
      <c r="E42" s="234"/>
      <c r="F42" s="234"/>
      <c r="G42" s="69">
        <v>34</v>
      </c>
      <c r="H42" s="72">
        <f>H35+H41</f>
        <v>-5808956</v>
      </c>
      <c r="I42" s="72">
        <f>I35+I41</f>
        <v>-46247</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5000000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5000000</v>
      </c>
      <c r="I48" s="72">
        <f>I44+I45+I46+I47</f>
        <v>0</v>
      </c>
    </row>
    <row r="49" spans="1:9" ht="24.6" customHeight="1" x14ac:dyDescent="0.2">
      <c r="A49" s="182" t="s">
        <v>305</v>
      </c>
      <c r="B49" s="182"/>
      <c r="C49" s="182"/>
      <c r="D49" s="182"/>
      <c r="E49" s="182"/>
      <c r="F49" s="182"/>
      <c r="G49" s="67">
        <v>40</v>
      </c>
      <c r="H49" s="71">
        <v>-7069539</v>
      </c>
      <c r="I49" s="71">
        <v>-4720605</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-383072</v>
      </c>
      <c r="I53" s="71">
        <v>-336861</v>
      </c>
    </row>
    <row r="54" spans="1:9" ht="30.6" customHeight="1" x14ac:dyDescent="0.2">
      <c r="A54" s="233" t="s">
        <v>214</v>
      </c>
      <c r="B54" s="233"/>
      <c r="C54" s="233"/>
      <c r="D54" s="233"/>
      <c r="E54" s="233"/>
      <c r="F54" s="233"/>
      <c r="G54" s="69">
        <v>45</v>
      </c>
      <c r="H54" s="72">
        <f>H49+H50+H51+H52+H53</f>
        <v>-7452611</v>
      </c>
      <c r="I54" s="72">
        <f>I49+I50+I51+I52+I53</f>
        <v>-5057466</v>
      </c>
    </row>
    <row r="55" spans="1:9" ht="29.45" customHeight="1" x14ac:dyDescent="0.2">
      <c r="A55" s="234" t="s">
        <v>215</v>
      </c>
      <c r="B55" s="234"/>
      <c r="C55" s="234"/>
      <c r="D55" s="234"/>
      <c r="E55" s="234"/>
      <c r="F55" s="234"/>
      <c r="G55" s="69">
        <v>46</v>
      </c>
      <c r="H55" s="72">
        <f>H48+H54</f>
        <v>-2452611</v>
      </c>
      <c r="I55" s="72">
        <f>I48+I54</f>
        <v>-5057466</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4357601</v>
      </c>
      <c r="I57" s="72">
        <f>I27+I42+I55+I56</f>
        <v>11257559</v>
      </c>
    </row>
    <row r="58" spans="1:9" x14ac:dyDescent="0.2">
      <c r="A58" s="236" t="s">
        <v>218</v>
      </c>
      <c r="B58" s="236"/>
      <c r="C58" s="236"/>
      <c r="D58" s="236"/>
      <c r="E58" s="236"/>
      <c r="F58" s="236"/>
      <c r="G58" s="67">
        <v>49</v>
      </c>
      <c r="H58" s="71">
        <v>18521960</v>
      </c>
      <c r="I58" s="71">
        <v>22879561</v>
      </c>
    </row>
    <row r="59" spans="1:9" ht="31.15" customHeight="1" x14ac:dyDescent="0.2">
      <c r="A59" s="234" t="s">
        <v>219</v>
      </c>
      <c r="B59" s="234"/>
      <c r="C59" s="234"/>
      <c r="D59" s="234"/>
      <c r="E59" s="234"/>
      <c r="F59" s="234"/>
      <c r="G59" s="69">
        <v>50</v>
      </c>
      <c r="H59" s="72">
        <f>H57+H58</f>
        <v>22879561</v>
      </c>
      <c r="I59" s="72">
        <f>I57+I58</f>
        <v>34137120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35" zoomScale="106" zoomScaleNormal="100" zoomScaleSheetLayoutView="106" workbookViewId="0">
      <selection activeCell="H59" sqref="H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46022</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22417251</v>
      </c>
      <c r="I7" s="33">
        <v>11731516</v>
      </c>
      <c r="J7" s="33">
        <v>1122747</v>
      </c>
      <c r="K7" s="33">
        <f>Bilanca!H80</f>
        <v>1181838</v>
      </c>
      <c r="L7" s="33">
        <f>-Bilanca!H81</f>
        <v>141524</v>
      </c>
      <c r="M7" s="33">
        <f>Bilanca!H82</f>
        <v>0</v>
      </c>
      <c r="N7" s="33">
        <f>Bilanca!H83</f>
        <v>3037997</v>
      </c>
      <c r="O7" s="33">
        <f>Bilanca!H84</f>
        <v>0</v>
      </c>
      <c r="P7" s="33">
        <v>0</v>
      </c>
      <c r="Q7" s="33">
        <v>0</v>
      </c>
      <c r="R7" s="33">
        <v>0</v>
      </c>
      <c r="S7" s="33">
        <v>0</v>
      </c>
      <c r="T7" s="33">
        <v>0</v>
      </c>
      <c r="U7" s="33">
        <v>25786408</v>
      </c>
      <c r="V7" s="33">
        <v>10735909</v>
      </c>
      <c r="W7" s="34">
        <f>H7+I7+J7+K7-L7+M7+N7+O7+P7+Q7+R7+U7+V7+S7+T7</f>
        <v>75872142</v>
      </c>
      <c r="X7" s="33">
        <v>0</v>
      </c>
      <c r="Y7" s="34">
        <f>W7+X7</f>
        <v>75872142</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W9+X9</f>
        <v>0</v>
      </c>
    </row>
    <row r="10" spans="1:25" ht="24" customHeight="1" x14ac:dyDescent="0.2">
      <c r="A10" s="275" t="s">
        <v>299</v>
      </c>
      <c r="B10" s="275"/>
      <c r="C10" s="275"/>
      <c r="D10" s="275"/>
      <c r="E10" s="275"/>
      <c r="F10" s="275"/>
      <c r="G10" s="7">
        <v>4</v>
      </c>
      <c r="H10" s="34">
        <f>H7+H8+H9</f>
        <v>22417251</v>
      </c>
      <c r="I10" s="34">
        <f t="shared" ref="I10:Y10" si="0">I7+I8+I9</f>
        <v>11731516</v>
      </c>
      <c r="J10" s="34">
        <f t="shared" si="0"/>
        <v>1122747</v>
      </c>
      <c r="K10" s="34">
        <f>K7+K8+K9</f>
        <v>1181838</v>
      </c>
      <c r="L10" s="34">
        <f t="shared" si="0"/>
        <v>141524</v>
      </c>
      <c r="M10" s="34">
        <f t="shared" si="0"/>
        <v>0</v>
      </c>
      <c r="N10" s="34">
        <f t="shared" si="0"/>
        <v>3037997</v>
      </c>
      <c r="O10" s="34">
        <f t="shared" si="0"/>
        <v>0</v>
      </c>
      <c r="P10" s="34">
        <f t="shared" si="0"/>
        <v>0</v>
      </c>
      <c r="Q10" s="34">
        <f t="shared" si="0"/>
        <v>0</v>
      </c>
      <c r="R10" s="34">
        <f t="shared" si="0"/>
        <v>0</v>
      </c>
      <c r="S10" s="34">
        <f t="shared" si="0"/>
        <v>0</v>
      </c>
      <c r="T10" s="34">
        <f t="shared" si="0"/>
        <v>0</v>
      </c>
      <c r="U10" s="34">
        <f t="shared" si="0"/>
        <v>25786408</v>
      </c>
      <c r="V10" s="34">
        <f t="shared" si="0"/>
        <v>10735909</v>
      </c>
      <c r="W10" s="34">
        <f t="shared" si="0"/>
        <v>75872142</v>
      </c>
      <c r="X10" s="34">
        <f t="shared" si="0"/>
        <v>0</v>
      </c>
      <c r="Y10" s="34">
        <f t="shared" si="0"/>
        <v>75872142</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6815198</v>
      </c>
      <c r="W11" s="34">
        <f t="shared" ref="W11:W29" si="1">H11+I11+J11+K11-L11+M11+N11+O11+P11+Q11+R11+U11+V11+S11+T11</f>
        <v>6815198</v>
      </c>
      <c r="X11" s="33">
        <v>0</v>
      </c>
      <c r="Y11" s="34">
        <f t="shared" ref="Y11:Y29" si="2">W11+X11</f>
        <v>6815198</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1"/>
        <v>0</v>
      </c>
      <c r="X12" s="33">
        <v>0</v>
      </c>
      <c r="Y12" s="34">
        <f t="shared" si="2"/>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1"/>
        <v>0</v>
      </c>
      <c r="X13" s="33">
        <v>0</v>
      </c>
      <c r="Y13" s="34">
        <f t="shared" si="2"/>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1"/>
        <v>0</v>
      </c>
      <c r="X14" s="33">
        <v>0</v>
      </c>
      <c r="Y14" s="34">
        <f t="shared" si="2"/>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1"/>
        <v>0</v>
      </c>
      <c r="X15" s="33">
        <v>0</v>
      </c>
      <c r="Y15" s="34">
        <f t="shared" si="2"/>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1"/>
        <v>0</v>
      </c>
      <c r="X16" s="33">
        <v>0</v>
      </c>
      <c r="Y16" s="34">
        <f t="shared" si="2"/>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1"/>
        <v>0</v>
      </c>
      <c r="X17" s="33">
        <v>0</v>
      </c>
      <c r="Y17" s="34">
        <f t="shared" si="2"/>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1"/>
        <v>0</v>
      </c>
      <c r="X18" s="33">
        <v>0</v>
      </c>
      <c r="Y18" s="34">
        <f t="shared" si="2"/>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1"/>
        <v>0</v>
      </c>
      <c r="X19" s="33">
        <v>0</v>
      </c>
      <c r="Y19" s="34">
        <f t="shared" si="2"/>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1"/>
        <v>0</v>
      </c>
      <c r="X20" s="33">
        <v>0</v>
      </c>
      <c r="Y20" s="34">
        <f t="shared" si="2"/>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1"/>
        <v>0</v>
      </c>
      <c r="X21" s="33">
        <v>0</v>
      </c>
      <c r="Y21" s="34">
        <f t="shared" si="2"/>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1"/>
        <v>0</v>
      </c>
      <c r="X22" s="33">
        <v>0</v>
      </c>
      <c r="Y22" s="34">
        <f t="shared" si="2"/>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1"/>
        <v>0</v>
      </c>
      <c r="X23" s="33">
        <v>0</v>
      </c>
      <c r="Y23" s="34">
        <f t="shared" si="2"/>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1"/>
        <v>0</v>
      </c>
      <c r="X24" s="33">
        <v>0</v>
      </c>
      <c r="Y24" s="34">
        <f t="shared" si="2"/>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1"/>
        <v>0</v>
      </c>
      <c r="X25" s="33">
        <v>0</v>
      </c>
      <c r="Y25" s="34">
        <f t="shared" si="2"/>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1"/>
        <v>0</v>
      </c>
      <c r="X26" s="33">
        <v>0</v>
      </c>
      <c r="Y26" s="34">
        <f t="shared" si="2"/>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f>V7</f>
        <v>10735909</v>
      </c>
      <c r="V27" s="33">
        <f>-V7</f>
        <v>-10735909</v>
      </c>
      <c r="W27" s="34">
        <f t="shared" si="1"/>
        <v>0</v>
      </c>
      <c r="X27" s="33">
        <v>0</v>
      </c>
      <c r="Y27" s="34">
        <f t="shared" si="2"/>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1"/>
        <v>0</v>
      </c>
      <c r="X28" s="33">
        <v>0</v>
      </c>
      <c r="Y28" s="34">
        <f t="shared" si="2"/>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1"/>
        <v>0</v>
      </c>
      <c r="X29" s="33">
        <v>0</v>
      </c>
      <c r="Y29" s="34">
        <f t="shared" si="2"/>
        <v>0</v>
      </c>
    </row>
    <row r="30" spans="1:25" ht="21.75" customHeight="1" x14ac:dyDescent="0.2">
      <c r="A30" s="270" t="s">
        <v>427</v>
      </c>
      <c r="B30" s="270"/>
      <c r="C30" s="270"/>
      <c r="D30" s="270"/>
      <c r="E30" s="270"/>
      <c r="F30" s="270"/>
      <c r="G30" s="8">
        <v>24</v>
      </c>
      <c r="H30" s="36">
        <f>SUM(H10:H29)</f>
        <v>22417251</v>
      </c>
      <c r="I30" s="36">
        <f t="shared" ref="I30:Y30" si="3">SUM(I10:I29)</f>
        <v>11731516</v>
      </c>
      <c r="J30" s="36">
        <f t="shared" si="3"/>
        <v>1122747</v>
      </c>
      <c r="K30" s="36">
        <f t="shared" si="3"/>
        <v>1181838</v>
      </c>
      <c r="L30" s="36">
        <f t="shared" si="3"/>
        <v>141524</v>
      </c>
      <c r="M30" s="36">
        <f t="shared" si="3"/>
        <v>0</v>
      </c>
      <c r="N30" s="36">
        <f t="shared" si="3"/>
        <v>3037997</v>
      </c>
      <c r="O30" s="36">
        <f t="shared" si="3"/>
        <v>0</v>
      </c>
      <c r="P30" s="36">
        <f t="shared" si="3"/>
        <v>0</v>
      </c>
      <c r="Q30" s="36">
        <f t="shared" si="3"/>
        <v>0</v>
      </c>
      <c r="R30" s="36">
        <f t="shared" si="3"/>
        <v>0</v>
      </c>
      <c r="S30" s="36">
        <f t="shared" si="3"/>
        <v>0</v>
      </c>
      <c r="T30" s="36">
        <f t="shared" si="3"/>
        <v>0</v>
      </c>
      <c r="U30" s="36">
        <f t="shared" si="3"/>
        <v>36522317</v>
      </c>
      <c r="V30" s="36">
        <f t="shared" si="3"/>
        <v>6815198</v>
      </c>
      <c r="W30" s="36">
        <f t="shared" si="3"/>
        <v>82687340</v>
      </c>
      <c r="X30" s="36">
        <f t="shared" si="3"/>
        <v>0</v>
      </c>
      <c r="Y30" s="36">
        <f t="shared" si="3"/>
        <v>82687340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4">SUM(I12:I20)</f>
        <v>0</v>
      </c>
      <c r="J32" s="34">
        <f t="shared" si="4"/>
        <v>0</v>
      </c>
      <c r="K32" s="34">
        <f t="shared" si="4"/>
        <v>0</v>
      </c>
      <c r="L32" s="34">
        <f t="shared" si="4"/>
        <v>0</v>
      </c>
      <c r="M32" s="34">
        <f t="shared" si="4"/>
        <v>0</v>
      </c>
      <c r="N32" s="34">
        <f t="shared" si="4"/>
        <v>0</v>
      </c>
      <c r="O32" s="34">
        <f t="shared" si="4"/>
        <v>0</v>
      </c>
      <c r="P32" s="34">
        <f t="shared" si="4"/>
        <v>0</v>
      </c>
      <c r="Q32" s="34">
        <f t="shared" si="4"/>
        <v>0</v>
      </c>
      <c r="R32" s="34">
        <f t="shared" si="4"/>
        <v>0</v>
      </c>
      <c r="S32" s="34">
        <f>SUM(S12:S20)</f>
        <v>0</v>
      </c>
      <c r="T32" s="34">
        <f>SUM(T12:T20)</f>
        <v>0</v>
      </c>
      <c r="U32" s="34">
        <f t="shared" si="4"/>
        <v>0</v>
      </c>
      <c r="V32" s="34">
        <f t="shared" si="4"/>
        <v>0</v>
      </c>
      <c r="W32" s="34">
        <f t="shared" si="4"/>
        <v>0</v>
      </c>
      <c r="X32" s="34">
        <f t="shared" si="4"/>
        <v>0</v>
      </c>
      <c r="Y32" s="34">
        <f t="shared" si="4"/>
        <v>0</v>
      </c>
    </row>
    <row r="33" spans="1:25" ht="31.5" customHeight="1" x14ac:dyDescent="0.2">
      <c r="A33" s="267" t="s">
        <v>428</v>
      </c>
      <c r="B33" s="267"/>
      <c r="C33" s="267"/>
      <c r="D33" s="267"/>
      <c r="E33" s="267"/>
      <c r="F33" s="267"/>
      <c r="G33" s="7">
        <v>26</v>
      </c>
      <c r="H33" s="34">
        <f>H11+H32</f>
        <v>0</v>
      </c>
      <c r="I33" s="34">
        <f t="shared" ref="I33:Y33" si="5">I11+I32</f>
        <v>0</v>
      </c>
      <c r="J33" s="34">
        <f t="shared" si="5"/>
        <v>0</v>
      </c>
      <c r="K33" s="34">
        <f t="shared" si="5"/>
        <v>0</v>
      </c>
      <c r="L33" s="34">
        <f t="shared" si="5"/>
        <v>0</v>
      </c>
      <c r="M33" s="34">
        <f t="shared" si="5"/>
        <v>0</v>
      </c>
      <c r="N33" s="34">
        <f t="shared" si="5"/>
        <v>0</v>
      </c>
      <c r="O33" s="34">
        <f t="shared" si="5"/>
        <v>0</v>
      </c>
      <c r="P33" s="34">
        <f t="shared" si="5"/>
        <v>0</v>
      </c>
      <c r="Q33" s="34">
        <f t="shared" si="5"/>
        <v>0</v>
      </c>
      <c r="R33" s="34">
        <f t="shared" si="5"/>
        <v>0</v>
      </c>
      <c r="S33" s="34">
        <f>S11+S32</f>
        <v>0</v>
      </c>
      <c r="T33" s="34">
        <f>T11+T32</f>
        <v>0</v>
      </c>
      <c r="U33" s="34">
        <f t="shared" si="5"/>
        <v>0</v>
      </c>
      <c r="V33" s="34">
        <f t="shared" si="5"/>
        <v>6815198</v>
      </c>
      <c r="W33" s="34">
        <f t="shared" si="5"/>
        <v>6815198</v>
      </c>
      <c r="X33" s="34">
        <f t="shared" si="5"/>
        <v>0</v>
      </c>
      <c r="Y33" s="34">
        <f t="shared" si="5"/>
        <v>6815198</v>
      </c>
    </row>
    <row r="34" spans="1:25" ht="30.75" customHeight="1" x14ac:dyDescent="0.2">
      <c r="A34" s="268" t="s">
        <v>429</v>
      </c>
      <c r="B34" s="268"/>
      <c r="C34" s="268"/>
      <c r="D34" s="268"/>
      <c r="E34" s="268"/>
      <c r="F34" s="268"/>
      <c r="G34" s="8">
        <v>27</v>
      </c>
      <c r="H34" s="36">
        <f>SUM(H21:H29)</f>
        <v>0</v>
      </c>
      <c r="I34" s="36">
        <f t="shared" ref="I34:Y34" si="6">SUM(I21:I29)</f>
        <v>0</v>
      </c>
      <c r="J34" s="36">
        <f t="shared" si="6"/>
        <v>0</v>
      </c>
      <c r="K34" s="36">
        <f t="shared" si="6"/>
        <v>0</v>
      </c>
      <c r="L34" s="36">
        <f t="shared" si="6"/>
        <v>0</v>
      </c>
      <c r="M34" s="36">
        <f t="shared" si="6"/>
        <v>0</v>
      </c>
      <c r="N34" s="36">
        <f t="shared" si="6"/>
        <v>0</v>
      </c>
      <c r="O34" s="36">
        <f t="shared" si="6"/>
        <v>0</v>
      </c>
      <c r="P34" s="36">
        <f t="shared" si="6"/>
        <v>0</v>
      </c>
      <c r="Q34" s="36">
        <f t="shared" si="6"/>
        <v>0</v>
      </c>
      <c r="R34" s="36">
        <f t="shared" si="6"/>
        <v>0</v>
      </c>
      <c r="S34" s="36">
        <f>SUM(S21:S29)</f>
        <v>0</v>
      </c>
      <c r="T34" s="36">
        <f>SUM(T21:T29)</f>
        <v>0</v>
      </c>
      <c r="U34" s="36">
        <f t="shared" si="6"/>
        <v>10735909</v>
      </c>
      <c r="V34" s="36">
        <f t="shared" si="6"/>
        <v>-10735909</v>
      </c>
      <c r="W34" s="36">
        <f t="shared" si="6"/>
        <v>0</v>
      </c>
      <c r="X34" s="36">
        <f t="shared" si="6"/>
        <v>0</v>
      </c>
      <c r="Y34" s="36">
        <f t="shared" si="6"/>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Bilanca!H76</f>
        <v>22417251</v>
      </c>
      <c r="I36" s="33">
        <f>Bilanca!H77</f>
        <v>11731516</v>
      </c>
      <c r="J36" s="33">
        <f>Bilanca!H79</f>
        <v>1122747</v>
      </c>
      <c r="K36" s="33">
        <f>Bilanca!H80</f>
        <v>1181838</v>
      </c>
      <c r="L36" s="33">
        <f>-Bilanca!H81</f>
        <v>141524</v>
      </c>
      <c r="M36" s="33">
        <f>Bilanca!H82</f>
        <v>0</v>
      </c>
      <c r="N36" s="33">
        <f>Bilanca!H83</f>
        <v>3037997</v>
      </c>
      <c r="O36" s="33">
        <f>Bilanca!H84</f>
        <v>0</v>
      </c>
      <c r="P36" s="33">
        <v>0</v>
      </c>
      <c r="Q36" s="33">
        <v>0</v>
      </c>
      <c r="R36" s="33">
        <v>0</v>
      </c>
      <c r="S36" s="33">
        <v>0</v>
      </c>
      <c r="T36" s="33">
        <v>0</v>
      </c>
      <c r="U36" s="33">
        <f>Bilanca!H92</f>
        <v>36522317</v>
      </c>
      <c r="V36" s="33">
        <f>Bilanca!H94</f>
        <v>6815198</v>
      </c>
      <c r="W36" s="37">
        <f>H36+I36+J36+K36-L36+M36+N36+O36+P36+Q36+R36+U36+V36+S36+T36</f>
        <v>82687340</v>
      </c>
      <c r="X36" s="33">
        <v>0</v>
      </c>
      <c r="Y36" s="37">
        <f>W36+X36</f>
        <v>82687340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W37+X37</f>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W38+X38</f>
        <v>0</v>
      </c>
    </row>
    <row r="39" spans="1:25" ht="25.5" customHeight="1" x14ac:dyDescent="0.2">
      <c r="A39" s="275" t="s">
        <v>430</v>
      </c>
      <c r="B39" s="275"/>
      <c r="C39" s="275"/>
      <c r="D39" s="275"/>
      <c r="E39" s="275"/>
      <c r="F39" s="275"/>
      <c r="G39" s="7">
        <v>31</v>
      </c>
      <c r="H39" s="34">
        <f>H36+H37+H38</f>
        <v>22417251</v>
      </c>
      <c r="I39" s="34">
        <f t="shared" ref="I39:Y39" si="7">I36+I37+I38</f>
        <v>11731516</v>
      </c>
      <c r="J39" s="34">
        <f t="shared" si="7"/>
        <v>1122747</v>
      </c>
      <c r="K39" s="34">
        <f t="shared" si="7"/>
        <v>1181838</v>
      </c>
      <c r="L39" s="34">
        <f t="shared" si="7"/>
        <v>141524</v>
      </c>
      <c r="M39" s="34">
        <f t="shared" si="7"/>
        <v>0</v>
      </c>
      <c r="N39" s="34">
        <f t="shared" si="7"/>
        <v>3037997</v>
      </c>
      <c r="O39" s="34">
        <f t="shared" si="7"/>
        <v>0</v>
      </c>
      <c r="P39" s="34">
        <f t="shared" si="7"/>
        <v>0</v>
      </c>
      <c r="Q39" s="34">
        <f t="shared" si="7"/>
        <v>0</v>
      </c>
      <c r="R39" s="34">
        <f t="shared" si="7"/>
        <v>0</v>
      </c>
      <c r="S39" s="34">
        <f t="shared" si="7"/>
        <v>0</v>
      </c>
      <c r="T39" s="34">
        <f t="shared" si="7"/>
        <v>0</v>
      </c>
      <c r="U39" s="34">
        <f t="shared" si="7"/>
        <v>36522317</v>
      </c>
      <c r="V39" s="34">
        <f t="shared" si="7"/>
        <v>6815198</v>
      </c>
      <c r="W39" s="34">
        <f t="shared" si="7"/>
        <v>82687340</v>
      </c>
      <c r="X39" s="34">
        <f t="shared" si="7"/>
        <v>0</v>
      </c>
      <c r="Y39" s="34">
        <f t="shared" si="7"/>
        <v>82687340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5192132</v>
      </c>
      <c r="W40" s="37">
        <f t="shared" ref="W40:W58" si="8">H40+I40+J40+K40-L40+M40+N40+O40+P40+Q40+R40+U40+V40+S40+T40</f>
        <v>5192132</v>
      </c>
      <c r="X40" s="33">
        <v>0</v>
      </c>
      <c r="Y40" s="37">
        <f t="shared" ref="Y40:Y58" si="9">W40+X40</f>
        <v>5192132</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8"/>
        <v>0</v>
      </c>
      <c r="X41" s="33">
        <v>0</v>
      </c>
      <c r="Y41" s="37">
        <f t="shared" si="9"/>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8"/>
        <v>0</v>
      </c>
      <c r="X42" s="33">
        <v>0</v>
      </c>
      <c r="Y42" s="37">
        <f t="shared" si="9"/>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8"/>
        <v>0</v>
      </c>
      <c r="X43" s="33">
        <v>0</v>
      </c>
      <c r="Y43" s="37">
        <f t="shared" si="9"/>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8"/>
        <v>0</v>
      </c>
      <c r="X44" s="33">
        <v>0</v>
      </c>
      <c r="Y44" s="37">
        <f t="shared" si="9"/>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8"/>
        <v>0</v>
      </c>
      <c r="X45" s="33">
        <v>0</v>
      </c>
      <c r="Y45" s="37">
        <f t="shared" si="9"/>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8"/>
        <v>0</v>
      </c>
      <c r="X46" s="33">
        <v>0</v>
      </c>
      <c r="Y46" s="37">
        <f t="shared" si="9"/>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8"/>
        <v>0</v>
      </c>
      <c r="X47" s="33">
        <v>0</v>
      </c>
      <c r="Y47" s="37">
        <f t="shared" si="9"/>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8"/>
        <v>0</v>
      </c>
      <c r="X48" s="33">
        <v>0</v>
      </c>
      <c r="Y48" s="37">
        <f t="shared" si="9"/>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8"/>
        <v>0</v>
      </c>
      <c r="X49" s="33">
        <v>0</v>
      </c>
      <c r="Y49" s="37">
        <f t="shared" si="9"/>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8"/>
        <v>0</v>
      </c>
      <c r="X50" s="33">
        <v>0</v>
      </c>
      <c r="Y50" s="37">
        <f t="shared" si="9"/>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8"/>
        <v>0</v>
      </c>
      <c r="X51" s="33">
        <v>0</v>
      </c>
      <c r="Y51" s="37">
        <f t="shared" si="9"/>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8"/>
        <v>0</v>
      </c>
      <c r="X52" s="33">
        <v>0</v>
      </c>
      <c r="Y52" s="37">
        <f t="shared" si="9"/>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8"/>
        <v>0</v>
      </c>
      <c r="X53" s="33">
        <v>0</v>
      </c>
      <c r="Y53" s="37">
        <f t="shared" si="9"/>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8"/>
        <v>0</v>
      </c>
      <c r="X54" s="33">
        <v>0</v>
      </c>
      <c r="Y54" s="37">
        <f t="shared" si="9"/>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8"/>
        <v>0</v>
      </c>
      <c r="X55" s="33">
        <v>0</v>
      </c>
      <c r="Y55" s="37">
        <f t="shared" si="9"/>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f>V36</f>
        <v>6815198</v>
      </c>
      <c r="V56" s="33">
        <f>-V36</f>
        <v>-6815198</v>
      </c>
      <c r="W56" s="37">
        <f t="shared" si="8"/>
        <v>0</v>
      </c>
      <c r="X56" s="33">
        <v>0</v>
      </c>
      <c r="Y56" s="37">
        <f t="shared" si="9"/>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8"/>
        <v>0</v>
      </c>
      <c r="X57" s="33">
        <v>0</v>
      </c>
      <c r="Y57" s="37">
        <f t="shared" si="9"/>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8"/>
        <v>0</v>
      </c>
      <c r="X58" s="33">
        <v>0</v>
      </c>
      <c r="Y58" s="37">
        <f t="shared" si="9"/>
        <v>0</v>
      </c>
    </row>
    <row r="59" spans="1:25" ht="25.5" customHeight="1" x14ac:dyDescent="0.2">
      <c r="A59" s="270" t="s">
        <v>433</v>
      </c>
      <c r="B59" s="270"/>
      <c r="C59" s="270"/>
      <c r="D59" s="270"/>
      <c r="E59" s="270"/>
      <c r="F59" s="270"/>
      <c r="G59" s="8">
        <v>51</v>
      </c>
      <c r="H59" s="36">
        <f>SUM(H39:H58)</f>
        <v>22417251</v>
      </c>
      <c r="I59" s="36">
        <f t="shared" ref="I59:Y59" si="10">SUM(I39:I58)</f>
        <v>11731516</v>
      </c>
      <c r="J59" s="36">
        <f t="shared" si="10"/>
        <v>1122747</v>
      </c>
      <c r="K59" s="36">
        <f t="shared" si="10"/>
        <v>1181838</v>
      </c>
      <c r="L59" s="36">
        <f t="shared" si="10"/>
        <v>141524</v>
      </c>
      <c r="M59" s="36">
        <f t="shared" si="10"/>
        <v>0</v>
      </c>
      <c r="N59" s="36">
        <f t="shared" si="10"/>
        <v>3037997</v>
      </c>
      <c r="O59" s="36">
        <f t="shared" si="10"/>
        <v>0</v>
      </c>
      <c r="P59" s="36">
        <f t="shared" si="10"/>
        <v>0</v>
      </c>
      <c r="Q59" s="36">
        <f t="shared" si="10"/>
        <v>0</v>
      </c>
      <c r="R59" s="36">
        <f t="shared" si="10"/>
        <v>0</v>
      </c>
      <c r="S59" s="36">
        <f t="shared" si="10"/>
        <v>0</v>
      </c>
      <c r="T59" s="36">
        <f t="shared" si="10"/>
        <v>0</v>
      </c>
      <c r="U59" s="36">
        <f t="shared" si="10"/>
        <v>43337515</v>
      </c>
      <c r="V59" s="36">
        <f t="shared" si="10"/>
        <v>5192132</v>
      </c>
      <c r="W59" s="36">
        <f t="shared" si="10"/>
        <v>87879472</v>
      </c>
      <c r="X59" s="36">
        <f t="shared" si="10"/>
        <v>0</v>
      </c>
      <c r="Y59" s="36">
        <f t="shared" si="10"/>
        <v>87879472</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1">SUM(I41:I49)</f>
        <v>0</v>
      </c>
      <c r="J61" s="37">
        <f t="shared" si="11"/>
        <v>0</v>
      </c>
      <c r="K61" s="37">
        <f t="shared" si="11"/>
        <v>0</v>
      </c>
      <c r="L61" s="37">
        <f t="shared" si="11"/>
        <v>0</v>
      </c>
      <c r="M61" s="37">
        <f t="shared" si="11"/>
        <v>0</v>
      </c>
      <c r="N61" s="37">
        <f t="shared" si="11"/>
        <v>0</v>
      </c>
      <c r="O61" s="37">
        <f t="shared" si="11"/>
        <v>0</v>
      </c>
      <c r="P61" s="37">
        <f t="shared" si="11"/>
        <v>0</v>
      </c>
      <c r="Q61" s="37">
        <f t="shared" si="11"/>
        <v>0</v>
      </c>
      <c r="R61" s="37">
        <f t="shared" si="11"/>
        <v>0</v>
      </c>
      <c r="S61" s="37">
        <f>SUM(S41:S49)</f>
        <v>0</v>
      </c>
      <c r="T61" s="37">
        <f>SUM(T41:T49)</f>
        <v>0</v>
      </c>
      <c r="U61" s="37">
        <f t="shared" si="11"/>
        <v>0</v>
      </c>
      <c r="V61" s="37">
        <f t="shared" si="11"/>
        <v>0</v>
      </c>
      <c r="W61" s="37">
        <f t="shared" si="11"/>
        <v>0</v>
      </c>
      <c r="X61" s="37">
        <f t="shared" si="11"/>
        <v>0</v>
      </c>
      <c r="Y61" s="37">
        <f t="shared" si="11"/>
        <v>0</v>
      </c>
    </row>
    <row r="62" spans="1:25" ht="27.75" customHeight="1" x14ac:dyDescent="0.2">
      <c r="A62" s="267" t="s">
        <v>435</v>
      </c>
      <c r="B62" s="267"/>
      <c r="C62" s="267"/>
      <c r="D62" s="267"/>
      <c r="E62" s="267"/>
      <c r="F62" s="267"/>
      <c r="G62" s="7">
        <v>53</v>
      </c>
      <c r="H62" s="37">
        <f>H40+H61</f>
        <v>0</v>
      </c>
      <c r="I62" s="37">
        <f t="shared" ref="I62:Y62" si="12">I40+I61</f>
        <v>0</v>
      </c>
      <c r="J62" s="37">
        <f t="shared" si="12"/>
        <v>0</v>
      </c>
      <c r="K62" s="37">
        <f t="shared" si="12"/>
        <v>0</v>
      </c>
      <c r="L62" s="37">
        <f t="shared" si="12"/>
        <v>0</v>
      </c>
      <c r="M62" s="37">
        <f t="shared" si="12"/>
        <v>0</v>
      </c>
      <c r="N62" s="37">
        <f t="shared" si="12"/>
        <v>0</v>
      </c>
      <c r="O62" s="37">
        <f t="shared" si="12"/>
        <v>0</v>
      </c>
      <c r="P62" s="37">
        <f t="shared" si="12"/>
        <v>0</v>
      </c>
      <c r="Q62" s="37">
        <f t="shared" si="12"/>
        <v>0</v>
      </c>
      <c r="R62" s="37">
        <f t="shared" si="12"/>
        <v>0</v>
      </c>
      <c r="S62" s="37">
        <f>S40+S61</f>
        <v>0</v>
      </c>
      <c r="T62" s="37">
        <f>T40+T61</f>
        <v>0</v>
      </c>
      <c r="U62" s="37">
        <f t="shared" si="12"/>
        <v>0</v>
      </c>
      <c r="V62" s="37">
        <f t="shared" si="12"/>
        <v>5192132</v>
      </c>
      <c r="W62" s="37">
        <f t="shared" si="12"/>
        <v>5192132</v>
      </c>
      <c r="X62" s="37">
        <f t="shared" si="12"/>
        <v>0</v>
      </c>
      <c r="Y62" s="37">
        <f t="shared" si="12"/>
        <v>5192132</v>
      </c>
    </row>
    <row r="63" spans="1:25" ht="29.25" customHeight="1" x14ac:dyDescent="0.2">
      <c r="A63" s="268" t="s">
        <v>436</v>
      </c>
      <c r="B63" s="268"/>
      <c r="C63" s="268"/>
      <c r="D63" s="268"/>
      <c r="E63" s="268"/>
      <c r="F63" s="268"/>
      <c r="G63" s="8">
        <v>54</v>
      </c>
      <c r="H63" s="38">
        <f>SUM(H50:H58)</f>
        <v>0</v>
      </c>
      <c r="I63" s="38">
        <f t="shared" ref="I63:Y63" si="13">SUM(I50:I58)</f>
        <v>0</v>
      </c>
      <c r="J63" s="38">
        <f t="shared" si="13"/>
        <v>0</v>
      </c>
      <c r="K63" s="38">
        <f t="shared" si="13"/>
        <v>0</v>
      </c>
      <c r="L63" s="38">
        <f t="shared" si="13"/>
        <v>0</v>
      </c>
      <c r="M63" s="38">
        <f t="shared" si="13"/>
        <v>0</v>
      </c>
      <c r="N63" s="38">
        <f t="shared" si="13"/>
        <v>0</v>
      </c>
      <c r="O63" s="38">
        <f t="shared" si="13"/>
        <v>0</v>
      </c>
      <c r="P63" s="38">
        <f t="shared" si="13"/>
        <v>0</v>
      </c>
      <c r="Q63" s="38">
        <f t="shared" si="13"/>
        <v>0</v>
      </c>
      <c r="R63" s="38">
        <f t="shared" si="13"/>
        <v>0</v>
      </c>
      <c r="S63" s="38">
        <f>SUM(S50:S58)</f>
        <v>0</v>
      </c>
      <c r="T63" s="38">
        <f>SUM(T50:T58)</f>
        <v>0</v>
      </c>
      <c r="U63" s="38">
        <f t="shared" si="13"/>
        <v>6815198</v>
      </c>
      <c r="V63" s="38">
        <f t="shared" si="13"/>
        <v>-6815198</v>
      </c>
      <c r="W63" s="38">
        <f t="shared" si="13"/>
        <v>0</v>
      </c>
      <c r="X63" s="38">
        <f t="shared" si="13"/>
        <v>0</v>
      </c>
      <c r="Y63" s="38">
        <f t="shared" si="1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view="pageBreakPreview" topLeftCell="A40" zoomScale="60" zoomScaleNormal="66" workbookViewId="0">
      <selection activeCell="A41" sqref="A41:I42"/>
    </sheetView>
  </sheetViews>
  <sheetFormatPr defaultRowHeight="12.75" x14ac:dyDescent="0.2"/>
  <cols>
    <col min="9" max="9" width="95" customWidth="1"/>
  </cols>
  <sheetData>
    <row r="1" spans="1:9" x14ac:dyDescent="0.2">
      <c r="A1" s="294" t="s">
        <v>474</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ht="401.25" customHeight="1" x14ac:dyDescent="0.2">
      <c r="A41" s="296" t="s">
        <v>475</v>
      </c>
      <c r="B41" s="297"/>
      <c r="C41" s="297"/>
      <c r="D41" s="297"/>
      <c r="E41" s="297"/>
      <c r="F41" s="297"/>
      <c r="G41" s="297"/>
      <c r="H41" s="297"/>
      <c r="I41" s="297"/>
    </row>
    <row r="42" spans="1:9" ht="248.25" customHeight="1" x14ac:dyDescent="0.2">
      <c r="A42" s="297"/>
      <c r="B42" s="297"/>
      <c r="C42" s="297"/>
      <c r="D42" s="297"/>
      <c r="E42" s="297"/>
      <c r="F42" s="297"/>
      <c r="G42" s="297"/>
      <c r="H42" s="297"/>
      <c r="I42" s="297"/>
    </row>
  </sheetData>
  <mergeCells count="2">
    <mergeCell ref="A1:I40"/>
    <mergeCell ref="A41:I42"/>
  </mergeCells>
  <pageMargins left="0.19685039370078741" right="0" top="0" bottom="0" header="0.31496062992125984" footer="0.31496062992125984"/>
  <pageSetup paperSize="9" scale="6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2026-02-13T08:44:22Z</cp:lastPrinted>
  <dcterms:created xsi:type="dcterms:W3CDTF">2008-10-17T11:51:54Z</dcterms:created>
  <dcterms:modified xsi:type="dcterms:W3CDTF">2026-02-18T12:05:01Z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